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och_tr\Work Folders\Desktop\FEVS\"/>
    </mc:Choice>
  </mc:AlternateContent>
  <xr:revisionPtr revIDLastSave="0" documentId="8_{E62E2299-9DDE-4729-890C-70C41016EEE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ASHBOARD" sheetId="2" r:id="rId1"/>
    <sheet name="DASHBOARD-Demographics" sheetId="3" r:id="rId2"/>
    <sheet name="DASHBOARD-Trending" sheetId="4" r:id="rId3"/>
    <sheet name="Core Q1-10, 12-38" sheetId="5" r:id="rId4"/>
    <sheet name="Core Perf Q11 Trend" sheetId="6" r:id="rId5"/>
    <sheet name="Core Q1-10, 12-38 Trend" sheetId="7" r:id="rId6"/>
    <sheet name="COVID-19 Bckgrnd Q39, 41-42" sheetId="8" r:id="rId7"/>
    <sheet name="Telework Q40 Trend" sheetId="9" r:id="rId8"/>
    <sheet name="COVID-19 Employee Sup Q43" sheetId="10" r:id="rId9"/>
    <sheet name="COVID-19 Employee Sup Q44-49" sheetId="11" r:id="rId10"/>
    <sheet name="COVID-19 Work Sup Q50" sheetId="12" r:id="rId11"/>
    <sheet name="COVID-19 Work Sup Q51" sheetId="13" r:id="rId12"/>
    <sheet name="COVID-19 Wk Eff Q52-53 56-57" sheetId="14" r:id="rId13"/>
    <sheet name="COVID-19 Wk Eff Q54-55" sheetId="15" r:id="rId14"/>
    <sheet name="Core Work-Life Q58-64 Trend" sheetId="16" r:id="rId15"/>
    <sheet name="COVID-19 Child Care Q65" sheetId="17" r:id="rId16"/>
    <sheet name="COVID-19 Elder Care Q66" sheetId="18" r:id="rId17"/>
    <sheet name="COVID-19 Closures Q67-68" sheetId="19" r:id="rId18"/>
    <sheet name="Demographics" sheetId="20" r:id="rId19"/>
    <sheet name="ASI" sheetId="21" r:id="rId20"/>
  </sheets>
  <externalReferences>
    <externalReference r:id="rId21"/>
    <externalReference r:id="rId22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DASHBOARD!$B$42:$C$79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'DASHBOARD-Trending'!$D$42:$G$79</definedName>
    <definedName name="nrTrendLargestDecrease2014">#REF!</definedName>
    <definedName name="nrTrendLargestDecrease2017">'DASHBOARD-Trending'!$AD$4:$AE$9</definedName>
    <definedName name="nrTrendLargestDecrease2018">'DASHBOARD-Trending'!$AB$4:$AC$9</definedName>
    <definedName name="nrTrendLargestDecrease2019">'DASHBOARD-Trending'!$Z$4:$AA$9</definedName>
    <definedName name="nrTrendLargestIncrease2014">#REF!</definedName>
    <definedName name="nrTrendLargestIncrease2017">'DASHBOARD-Trending'!$X$4:$Y$9</definedName>
    <definedName name="nrTrendLargestIncrease2018">'DASHBOARD-Trending'!$V$4:$W$9</definedName>
    <definedName name="nrTrendLargestIncrease2019">'DASHBOARD-Trending'!$T$4:$U$9</definedName>
    <definedName name="nrTrendNumDecrease2014">#REF!</definedName>
    <definedName name="nrTrendNumDecrease2017">'DASHBOARD-Trending'!$Z$2:$Z$3</definedName>
    <definedName name="nrTrendNumDecrease2018">'DASHBOARD-Trending'!$X$2:$X$3</definedName>
    <definedName name="nrTrendNumDecrease2019">'DASHBOARD-Trending'!$V$2:$V$3</definedName>
    <definedName name="nrTrendNumIncrease2014">#REF!</definedName>
    <definedName name="nrTrendNumIncrease2017">'DASHBOARD-Trending'!$Y$2:$Y$3</definedName>
    <definedName name="nrTrendNumIncrease2018">'DASHBOARD-Trending'!$W$2:$W$3</definedName>
    <definedName name="nrTrendNumIncrease2019">'DASHBOARD-Trending'!$U$2:$U$3</definedName>
    <definedName name="nrTrendQuestions">'DASHBOARD-Trending'!$B$42:$C$79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>OFFSET('DASHBOARD-Demographics'!$D$50:$D$56, 0, 0, 'DASHBOARD-Demographics'!$B$51)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4" l="1"/>
  <c r="U37" i="4"/>
  <c r="W29" i="4"/>
  <c r="W28" i="4"/>
  <c r="W27" i="4"/>
  <c r="W26" i="4"/>
  <c r="U36" i="4"/>
  <c r="U35" i="4"/>
  <c r="X29" i="4"/>
  <c r="X28" i="4"/>
  <c r="X27" i="4"/>
  <c r="X26" i="4"/>
  <c r="U34" i="4"/>
  <c r="U33" i="4"/>
  <c r="Y29" i="4"/>
  <c r="Y28" i="4"/>
  <c r="Y27" i="4"/>
  <c r="Y26" i="4"/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V32" i="4" l="1"/>
  <c r="U32" i="4"/>
  <c r="D34" i="4" s="1"/>
  <c r="V31" i="4"/>
  <c r="U31" i="4"/>
  <c r="D16" i="4" s="1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E55" i="3" s="1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AG29" i="3"/>
  <c r="E53" i="3" s="1"/>
  <c r="AF29" i="3"/>
  <c r="AE29" i="3"/>
  <c r="AD29" i="3"/>
  <c r="AC29" i="3"/>
  <c r="AB29" i="3"/>
  <c r="AA29" i="3"/>
  <c r="Y29" i="3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E51" i="3" s="1"/>
  <c r="AF27" i="3"/>
  <c r="AE27" i="3"/>
  <c r="AD27" i="3"/>
  <c r="AC27" i="3"/>
  <c r="AB27" i="3"/>
  <c r="AA27" i="3"/>
  <c r="Y27" i="3"/>
  <c r="X27" i="3"/>
  <c r="W27" i="3"/>
  <c r="V27" i="3"/>
  <c r="U27" i="3"/>
  <c r="T27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E46" i="3"/>
  <c r="AB13" i="4"/>
  <c r="AD13" i="4"/>
  <c r="X22" i="4"/>
  <c r="AB22" i="4" s="1"/>
  <c r="E50" i="3" l="1"/>
  <c r="D50" i="3"/>
  <c r="E45" i="3"/>
  <c r="D56" i="3"/>
  <c r="Y22" i="4"/>
  <c r="AG22" i="4" s="1"/>
  <c r="D51" i="3"/>
  <c r="E42" i="3"/>
  <c r="E52" i="3"/>
  <c r="E56" i="3"/>
  <c r="O56" i="2"/>
  <c r="T55" i="2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AG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A18" i="4" l="1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<sst xmlns="http://schemas.openxmlformats.org/spreadsheetml/2006/main" count="2239" uniqueCount="481">
  <si>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</si>
  <si>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</si>
  <si>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</si>
  <si>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</si>
  <si>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</si>
  <si>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</si>
  <si>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</si>
  <si>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</si>
  <si>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</si>
  <si>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</si>
  <si>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</si>
  <si>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</si>
  <si>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</si>
  <si>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</si>
  <si>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</si>
  <si>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</si>
  <si>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</si>
  <si>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</si>
  <si>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</si>
  <si>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</si>
  <si>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</si>
  <si>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</si>
  <si>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</si>
  <si>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</si>
  <si>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</si>
  <si>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</si>
  <si>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</si>
  <si>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Highest % Negative</t>
  </si>
  <si>
    <t>Highest % Negative Items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</si>
  <si>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</si>
  <si>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</si>
  <si>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</si>
  <si>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</si>
  <si>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</si>
  <si>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</si>
  <si>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</si>
  <si>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</si>
  <si>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</si>
  <si>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</si>
  <si>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</si>
  <si>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I can disclose a suspected violation of any law, rule or regulation without fear of reprisal.</t>
  </si>
  <si>
    <t>The people I work with cooperate to get the job done.</t>
  </si>
  <si>
    <t>In my work unit, steps are taken to deal with a poor performer who cannot or will not improve.</t>
  </si>
  <si>
    <t>In my work unit, differences in performance are recognized in a meaningful way.</t>
  </si>
  <si>
    <t>My work unit has the job-relevant knowledge and skills necessary to accomplish organizational goals.</t>
  </si>
  <si>
    <t>Employees are recognized for providing high quality products and services.</t>
  </si>
  <si>
    <t>Employees are protected from health and safety hazards on the job.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</si>
  <si>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</si>
  <si>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</si>
  <si>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</si>
  <si>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</si>
  <si>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is committed to a workforce representative of all segments of society.</t>
  </si>
  <si>
    <t>Supervisors in my work unit support employee development.</t>
  </si>
  <si>
    <t>My supervisor listens to what I have to say.</t>
  </si>
  <si>
    <t>My supervisor treats me with respect.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</si>
  <si>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</si>
  <si>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</si>
  <si>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</si>
  <si>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</si>
  <si>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Managers communicate the goals of the organization.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</si>
  <si>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</si>
  <si>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</si>
  <si>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</si>
  <si>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</si>
  <si>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</si>
  <si>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</si>
  <si>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</si>
  <si>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</si>
  <si>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</si>
  <si>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</si>
  <si>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</si>
  <si>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</si>
  <si>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</si>
  <si>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</si>
  <si>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</si>
  <si>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</si>
  <si>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</si>
  <si>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</si>
  <si>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</si>
  <si>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</si>
  <si>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</si>
  <si>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</si>
  <si>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</si>
  <si>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</si>
  <si>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</si>
  <si>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</si>
  <si>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</si>
  <si>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</si>
  <si>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</si>
  <si>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</si>
  <si>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</si>
  <si>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</si>
  <si>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</si>
  <si>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</si>
  <si>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</si>
  <si>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</si>
  <si>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</si>
  <si>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</si>
  <si>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Pos2017</t>
  </si>
  <si>
    <t>Pos2018</t>
  </si>
  <si>
    <t>Managers promote communication among different work units (for example, about projects, goals, needed resources).</t>
  </si>
  <si>
    <t>Pos2019</t>
  </si>
  <si>
    <t>Senior leaders demonstrate support for Work-Life programs.</t>
  </si>
  <si>
    <t>Bachelor's Degree</t>
  </si>
  <si>
    <t>2020 ENGAGEMENT INDEX</t>
  </si>
  <si>
    <t>Pos2020</t>
  </si>
  <si>
    <t>Largest Increases since 2019</t>
  </si>
  <si>
    <t>Largest Increases in Percent Positive since 2019</t>
  </si>
  <si>
    <t>Largest Decreases since 2019</t>
  </si>
  <si>
    <t>Largest Decreases in Percent Positive since 2019</t>
  </si>
  <si>
    <t>Office of the U.S. Trade Representative</t>
  </si>
  <si>
    <t>CENSUS</t>
  </si>
  <si>
    <t>Sept 24 - Nov 5, 2020</t>
  </si>
  <si>
    <t>How satisfied are you with your involvement in decisions that affect your work?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</si>
  <si>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</si>
  <si>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</si>
  <si>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</si>
  <si>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</si>
  <si>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</si>
  <si>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</si>
  <si>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</si>
  <si>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</si>
  <si>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</si>
  <si>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</si>
  <si>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</si>
  <si>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</si>
  <si>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</si>
  <si>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</si>
  <si>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</si>
  <si>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</si>
  <si>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</si>
  <si>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</si>
  <si>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</si>
  <si>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</si>
  <si>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</si>
  <si>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</si>
  <si>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</si>
  <si>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</si>
  <si>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</si>
  <si>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</si>
  <si>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</si>
  <si>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</si>
  <si>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</si>
  <si>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</si>
  <si>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</si>
  <si>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</si>
  <si>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</si>
  <si>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</si>
  <si>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</si>
  <si>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</si>
  <si>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</si>
  <si>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</si>
  <si>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</si>
  <si>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</si>
  <si>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</si>
  <si>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</si>
  <si>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</si>
  <si>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</si>
  <si>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</si>
  <si>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Good-poor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</si>
  <si>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</si>
  <si>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</si>
  <si>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</si>
  <si>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</si>
  <si>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</si>
  <si>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</si>
  <si>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</si>
  <si>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</si>
  <si>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"Do Not Know"</t>
    </r>
  </si>
  <si>
    <r>
      <rPr>
        <sz val="10"/>
        <color rgb="FF000000"/>
        <rFont val="Calibri"/>
      </rPr>
      <t>The Dashboard only includes items 1-38, excluding item 11.</t>
    </r>
  </si>
  <si>
    <r>
      <rPr>
        <sz val="10"/>
        <color rgb="FF000000"/>
        <rFont val="Calibri"/>
      </rPr>
      <t>Percentages are weighted to represent the Agency's population.</t>
    </r>
  </si>
  <si>
    <r>
      <rPr>
        <sz val="10"/>
        <color rgb="FF000000"/>
        <rFont val="Calibri"/>
      </rPr>
      <t>When responding to the Core OPM FEVS questions 1 through 38, respondents were asked to share their work experiences since the last OPM FEVS administration (June 2019).</t>
    </r>
  </si>
  <si>
    <r>
      <rPr>
        <sz val="10"/>
        <color rgb="FF000000"/>
        <rFont val="Calibri"/>
      </rPr>
      <t>Source: 2020 OPM Federal Employee Viewpoint Survey</t>
    </r>
  </si>
  <si>
    <t>11.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</si>
  <si>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</si>
  <si>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</si>
  <si>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</si>
  <si>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</si>
  <si>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</si>
  <si>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</si>
  <si>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</si>
  <si>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</si>
  <si>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</si>
  <si>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</si>
  <si>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</si>
  <si>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</si>
  <si>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r>
      <rPr>
        <sz val="10"/>
        <color rgb="FF000000"/>
        <rFont val="Calibri"/>
      </rPr>
      <t>"Do Not Know" responses are not included in percentage calculations.</t>
    </r>
  </si>
  <si>
    <r>
      <rPr>
        <sz val="10"/>
        <color rgb="FF000000"/>
        <rFont val="Calibri"/>
      </rPr>
      <t>The rows above do not include results for any year when there were fewer than 4 completed surveys.</t>
    </r>
  </si>
  <si>
    <t>Year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</si>
  <si>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</si>
  <si>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</si>
  <si>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</si>
  <si>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r>
      <rPr>
        <sz val="10"/>
        <color rgb="FF000000"/>
        <rFont val="Calibri"/>
      </rPr>
      <t>The Trending Dashboard only includes items 1-38, excluding item 11.</t>
    </r>
  </si>
  <si>
    <t>COVID-19 Pandemic: Background</t>
  </si>
  <si>
    <t>When responding to questions 39 through 57, respondents were asked to think of their experiences during the COVID-19 pandemic (for much of the Federal government, pandemic responses began in March 2020), unless otherwise instructed.</t>
  </si>
  <si>
    <r>
      <t xml:space="preserve">39. During the COVID-19 pandemic, on average what percentage of your work time have you been </t>
    </r>
    <r>
      <rPr>
        <b/>
        <i/>
        <u/>
        <sz val="11"/>
        <color rgb="FF000000"/>
        <rFont val="calibri"/>
      </rPr>
      <t>physically present</t>
    </r>
    <r>
      <rPr>
        <b/>
        <i/>
        <sz val="11"/>
        <color rgb="FF000000"/>
        <rFont val="Calibri"/>
      </rPr>
      <t xml:space="preserve"> at your agency worksite (including headquarters, bureau, field offices, etc.)?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</si>
  <si>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100% of my work time</t>
  </si>
  <si>
    <t>At least 75% but less than 100%</t>
  </si>
  <si>
    <t>At least 50% but less than 75%</t>
  </si>
  <si>
    <t>At least 25% but less than 50%</t>
  </si>
  <si>
    <t>Less than 25%</t>
  </si>
  <si>
    <t>I have not been physically present at my agency worksite during the pandemic</t>
  </si>
  <si>
    <r>
      <t xml:space="preserve">41. What type(s) of leave have you used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</si>
  <si>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Leave under the Emergency Paid Sick Leave Act (part of the Families First Coronavirus Response Act)</t>
  </si>
  <si>
    <t>Annual leave</t>
  </si>
  <si>
    <t>Sick leave</t>
  </si>
  <si>
    <t>Weather and safety leave</t>
  </si>
  <si>
    <t>Administrative leave</t>
  </si>
  <si>
    <t>Other paid leave (e.g., comp time, credit hours)</t>
  </si>
  <si>
    <t>Unpaid leave (e.g., LWOP)</t>
  </si>
  <si>
    <t>I have not used leave because of the pandemic</t>
  </si>
  <si>
    <t>Total (percents will add to more than 100% because respondents could choose more than one response option)</t>
  </si>
  <si>
    <r>
      <t xml:space="preserve">If the response to item 41 was "I have not used leave because of the pandemic", item 41a was skipped.
41a. During the COVID-19 pandemic, what percentage of your total work time have you used leave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</si>
  <si>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42. How have you changed your participation in alternative work schedules (AWS)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  Examples of AWS include compressed work and flexible work schedule.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</si>
  <si>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began</t>
    </r>
    <r>
      <rPr>
        <sz val="11"/>
        <color rgb="FF000000"/>
        <rFont val="Calibri"/>
      </rPr>
      <t xml:space="preserve"> an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</si>
  <si>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ended</t>
    </r>
    <r>
      <rPr>
        <sz val="11"/>
        <color rgb="FF000000"/>
        <rFont val="Calibri"/>
      </rPr>
      <t xml:space="preserve"> my usual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</si>
  <si>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 change because of the pandemic</t>
  </si>
  <si>
    <t>Percentages are weighted to represent the Agency's population.</t>
  </si>
  <si>
    <t>Source: 2020 OPM Federal Employee Viewpoint Survey</t>
  </si>
  <si>
    <t>COVID-19 Pandemic: Telework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</si>
  <si>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 xml:space="preserve"> (1) BEFORE the COVID-19 pandemic, (2) DURING the PEAK of the pandemic, and (3) AS OF the date you responded to this survey.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</si>
  <si>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BEFORE the COVID-19 pandemic</t>
  </si>
  <si>
    <t xml:space="preserve">DURING the PEAK of the
pandemic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</si>
  <si>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 OF the date you responded
to this survey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</si>
  <si>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 telework every work day</t>
  </si>
  <si>
    <t>I telework 3 or 4 days per week</t>
  </si>
  <si>
    <t>I telework 1 or 2 days per week</t>
  </si>
  <si>
    <t>I telework, but only about 1 or 2 days per month</t>
  </si>
  <si>
    <t>I telework very infrequently, on an unscheduled or short-term basis</t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</si>
  <si>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have to be physically present on the job (e.g., law enforcement officers, TSA agent, border patrol agent, security personnel)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</si>
  <si>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of technical issues (e.g., connectivity, inadequate equipment) that prevent me from teleworking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</si>
  <si>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did not receive approval to do so, even though I have the kind of job where I can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</si>
  <si>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choose not to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</si>
  <si>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Telework Trends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</si>
  <si>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>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</si>
  <si>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2020
(BEFORE the COVID-19
pandemic)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</si>
  <si>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Trending for the Telework (Q40) question is based on the "BEFORE the COVID-19 pandemic" responses.</t>
  </si>
  <si>
    <t>The rows above do not include results for any year when there were fewer than 4 completed surveys.</t>
  </si>
  <si>
    <t>COVID-19 Pandemic: Employee Supports</t>
  </si>
  <si>
    <r>
      <t xml:space="preserve">43. How has your organization supported your </t>
    </r>
    <r>
      <rPr>
        <b/>
        <i/>
        <u/>
        <sz val="11"/>
        <color rgb="FF000000"/>
        <rFont val="calibri"/>
      </rPr>
      <t>well-being</t>
    </r>
    <r>
      <rPr>
        <b/>
        <i/>
        <sz val="11"/>
        <color rgb="FF000000"/>
        <rFont val="Calibri"/>
      </rPr>
      <t xml:space="preserve"> needs during the COVID-19 pandemic?
</t>
    </r>
    <r>
      <rPr>
        <b/>
        <i/>
        <sz val="11"/>
        <color rgb="FF000000"/>
        <rFont val="Calibri"/>
      </rPr>
      <t xml:space="preserve">For each support listed,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</t>
    </r>
  </si>
  <si>
    <r>
      <t xml:space="preserve">Needed and </t>
    </r>
    <r>
      <rPr>
        <b/>
        <u/>
        <sz val="11"/>
        <color rgb="FF000000"/>
        <rFont val="calibri"/>
      </rPr>
      <t>available</t>
    </r>
    <r>
      <rPr>
        <b/>
        <sz val="11"/>
        <color rgb="FF000000"/>
        <rFont val="Calibri"/>
      </rPr>
      <t xml:space="preserve"> 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</si>
  <si>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Needed, but </t>
    </r>
    <r>
      <rPr>
        <b/>
        <u/>
        <sz val="11"/>
        <color rgb="FF000000"/>
        <rFont val="calibri"/>
      </rPr>
      <t>not available</t>
    </r>
    <r>
      <rPr>
        <b/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</si>
  <si>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Not needed by me now</t>
  </si>
  <si>
    <t>43A. Expanded telework</t>
  </si>
  <si>
    <t>43B. Expanded work schedule flexibilities</t>
  </si>
  <si>
    <t>43C. Expanded leave policies</t>
  </si>
  <si>
    <t>43D. More information on available leave policies</t>
  </si>
  <si>
    <t>43E. Expanded mental health resources (e.g., assistance with stress of COVID-19)</t>
  </si>
  <si>
    <t>43F. Expanded physical health resources (e.g., temperature checks, COVID-19 illness testing) at my agency worksite</t>
  </si>
  <si>
    <t>43G. Timely communication about possible COVID-19 illness at my agency worksite</t>
  </si>
  <si>
    <t>43H. Protection of employees at higher risk for severe illness from COVID-19 exposure</t>
  </si>
  <si>
    <t>43I. Limited access to my agency worksite buildings/facilities (e.g., closures, limits on activities with external visitors/groups)</t>
  </si>
  <si>
    <t>43J. Social distancing (e.g., limits on group size, reduced access to common areas) in my agency worksite</t>
  </si>
  <si>
    <t>43K. Rearranged workspaces to maximize social distancing</t>
  </si>
  <si>
    <t>43L. Encouraged use of personal protective equipment (PPE) or other safety equipment in my agency worksite</t>
  </si>
  <si>
    <t>43M. Cleaning and sanitizing supplies available to reduce risk of illness in my agency worksite</t>
  </si>
  <si>
    <t>43N. Training for all employees on health and safety protocols</t>
  </si>
  <si>
    <t>44. During the COVID-19 pandemic my organization's senior leaders have demonstrated commitment to employee health and safety.</t>
  </si>
  <si>
    <t>Strongly Agree</t>
  </si>
  <si>
    <t>Agree</t>
  </si>
  <si>
    <t>Neither Agree nor Disagree</t>
  </si>
  <si>
    <t>Disagree</t>
  </si>
  <si>
    <t>Strongly Disagree</t>
  </si>
  <si>
    <t>No Basis to Judge</t>
  </si>
  <si>
    <t>45. During the COVID-19 pandemic my organization's senior leaders have supported policies and procedures to protect employee health and safety.</t>
  </si>
  <si>
    <t>46. During the COVID-19 pandemic my organization's senior leaders have provided effective communications about the pandemic.</t>
  </si>
  <si>
    <t>47. During the COVID-19 pandemic my supervisor has shown concern for my health and safety.</t>
  </si>
  <si>
    <t>48. During the COVID-19 pandemic my supervisor has supported my efforts to stay healthy and safe while working.</t>
  </si>
  <si>
    <t>49. During the COVID-19 pandemic my supervisor has created an environment where I can voice my concerns about staying healthy and safe.</t>
  </si>
  <si>
    <t>"No Basis to Judge" responses are not included in percentage calculations.</t>
  </si>
  <si>
    <t>COVID-19 Pandemic: Work Supports</t>
  </si>
  <si>
    <r>
      <t xml:space="preserve">50. How has your organization supported </t>
    </r>
    <r>
      <rPr>
        <b/>
        <i/>
        <u/>
        <sz val="11"/>
        <color rgb="FF000000"/>
        <rFont val="calibri"/>
      </rPr>
      <t>your work</t>
    </r>
    <r>
      <rPr>
        <b/>
        <i/>
        <sz val="11"/>
        <color rgb="FF000000"/>
        <rFont val="Calibri"/>
      </rPr>
      <t xml:space="preserve"> during the COVID-19 pandemic?
</t>
    </r>
    <r>
      <rPr>
        <b/>
        <i/>
        <sz val="11"/>
        <color rgb="FF000000"/>
        <rFont val="Calibri"/>
      </rPr>
      <t xml:space="preserve">For each support listed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you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         </t>
    </r>
  </si>
  <si>
    <t>50A. Consistent communication (e.g., organizational status, what to expect)</t>
  </si>
  <si>
    <t>50B. Training for new/changed work or work processes because of the pandemic</t>
  </si>
  <si>
    <t>50C. Reallocation of resources (e.g., staffing, budget, materials) to support changes in work because of the pandemic</t>
  </si>
  <si>
    <t>50D. Help with commuting issues (e.g., alternatives to public transportation)</t>
  </si>
  <si>
    <t>50E. Options for work/business travel</t>
  </si>
  <si>
    <t>50F. Information on remote work policies, procedures, and expectations</t>
  </si>
  <si>
    <t>50G. Training on how to work remotely</t>
  </si>
  <si>
    <t>50H. Equipment and technology for working remotely (e.g., laptops, cell phone, Information Technology infrastructure)</t>
  </si>
  <si>
    <t>50I. Expanded collaboration tools (e.g., video conferencing, teleconferencing)</t>
  </si>
  <si>
    <t>50J. Expanded training for using remote work tools and applications</t>
  </si>
  <si>
    <t>50K. Expanded Information Technology (IT) support</t>
  </si>
  <si>
    <t>50L. Information about data security policies and procedures</t>
  </si>
  <si>
    <t>51. Does the type of work you do require you to be physically present at a worksite (e.g., border patrol agent, TSA agent, meat inspector)?</t>
  </si>
  <si>
    <t>Yes</t>
  </si>
  <si>
    <t>No</t>
  </si>
  <si>
    <t>COVID-19 Pandemic: Work Effects</t>
  </si>
  <si>
    <t>52. How disruptive has the COVID-19 pandemic been to your ability to do your work?</t>
  </si>
  <si>
    <t>Extremely</t>
  </si>
  <si>
    <t>Very</t>
  </si>
  <si>
    <t>Somewhat</t>
  </si>
  <si>
    <t>Slightly</t>
  </si>
  <si>
    <t>Not at All</t>
  </si>
  <si>
    <t>53. How have your work demands changed because of the COVID-19 pandemic?</t>
  </si>
  <si>
    <t>Greatly Increased</t>
  </si>
  <si>
    <t>Somewhat Increased</t>
  </si>
  <si>
    <t>About the Same</t>
  </si>
  <si>
    <t>Somewhat Decreased</t>
  </si>
  <si>
    <t>Greatly Decreased</t>
  </si>
  <si>
    <t>56. In the phased return of employees to the agency worksite (i.e., opening up government), my organization has made employee safety a top priority.</t>
  </si>
  <si>
    <t>57. Based on my organization's handling of the COVID-19 pandemic, I believe my organization will respond effectively to future emergencies.</t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</si>
  <si>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</t>
    </r>
  </si>
  <si>
    <r>
      <t xml:space="preserve">54A.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</si>
  <si>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Always</t>
  </si>
  <si>
    <t>Most of the Time</t>
  </si>
  <si>
    <t>Sometimes</t>
  </si>
  <si>
    <t>Rarely</t>
  </si>
  <si>
    <t>Never</t>
  </si>
  <si>
    <r>
      <t xml:space="preserve">54B.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</si>
  <si>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54C.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</si>
  <si>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54D.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</si>
  <si>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54E.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</si>
  <si>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54F.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</si>
  <si>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  </t>
    </r>
  </si>
  <si>
    <r>
      <t xml:space="preserve">55A.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</si>
  <si>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55B.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</si>
  <si>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55C.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</si>
  <si>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55D.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</si>
  <si>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55E.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</si>
  <si>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55F.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</si>
  <si>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When responding to questions 58 through 64 about Work-Life programs, respondents were asked to share their work experiences since the last OPM FEVS administration (June 2019).</t>
  </si>
  <si>
    <t>58. How satisfied are you with the Telework program in your agency?</t>
  </si>
  <si>
    <t>Satisfaction
%</t>
  </si>
  <si>
    <t>All Response
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</si>
  <si>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</si>
  <si>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</si>
  <si>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</si>
  <si>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</si>
  <si>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</si>
  <si>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</si>
  <si>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</si>
  <si>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</si>
  <si>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59. Which of the following Work-Life programs have you participated in or used at your agency within the last 12 months? (Mark all that apply)</t>
  </si>
  <si>
    <t>Alternative Work Schedules (for example, compressed work schedule, flexible work schedule)</t>
  </si>
  <si>
    <t>Health and Wellness Programs (for example, onsite exercise, flu vaccination, medical screening, CPR training, Health and wellness fair)</t>
  </si>
  <si>
    <t>Employee Assistance Program - EAP (for example, short-term counseling, referral services, legal services, education services)</t>
  </si>
  <si>
    <t>Child Care Programs (for example, child care center, parenting classes and support groups, back-up care, subsidy, flexible spending account)</t>
  </si>
  <si>
    <t>Elder Care Programs (for example, elder/adult care, support groups, resources)</t>
  </si>
  <si>
    <t>None listed above</t>
  </si>
  <si>
    <t>Note: This item was not in the 2018 OPM FEVS.</t>
  </si>
  <si>
    <t>60. How satisfied are you with the following Work-Life programs in your agency? Alternative Work Schedules (for example, compressed work schedule, flexible work schedule)</t>
  </si>
  <si>
    <t>I choose not to participate in these programs</t>
  </si>
  <si>
    <t>These programs are not available to me</t>
  </si>
  <si>
    <t>I am unaware of these programs</t>
  </si>
  <si>
    <t>61. How satisfied are you with the following Work-Life programs in your agency? Health and Wellness Programs (for example, onsite exercise, flu vaccination, medical screening, CPR training, health and wellness fair)</t>
  </si>
  <si>
    <t>62. How satisfied are you with the following Work-Life programs in your agency? Employee Assistance Program - EAP (for example, short-term counseling, referral services, legal services, education services)</t>
  </si>
  <si>
    <t>63. How satisfied are you with the following Work-Life programs in your agency? Child Care Programs (for example, child care center, parenting classes and support groups, back-up care, subsidy, flexible spending account)</t>
  </si>
  <si>
    <t>64. How satisfied are you with the following Work-Life programs in your agency? Elder Care Programs (for example, elder/adult care, support groups, resources)</t>
  </si>
  <si>
    <t>Work-Life</t>
  </si>
  <si>
    <r>
      <t xml:space="preserve">65. Which of the following paid and unpaid </t>
    </r>
    <r>
      <rPr>
        <b/>
        <i/>
        <u/>
        <sz val="11"/>
        <color rgb="FF000000"/>
        <rFont val="calibri"/>
      </rPr>
      <t>child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</si>
  <si>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child care responsibilities</t>
  </si>
  <si>
    <t>No arrangements needed to manage child care responsibilities (e.g., older children)</t>
  </si>
  <si>
    <t>Child care in my own home (e.g., other parent, relative, nanny, au pair)</t>
  </si>
  <si>
    <t>Alternative work arrangement (e.g., telework, flexible work schedule)</t>
  </si>
  <si>
    <t>Child care center</t>
  </si>
  <si>
    <t>Paid leave</t>
  </si>
  <si>
    <t>Unpaid leave</t>
  </si>
  <si>
    <t>Child care in someone else’s home (e.g., relative or neighbor, professional child care provider)</t>
  </si>
  <si>
    <t>Respite care (temporary care of a sick or disabled child, providing relief for their usual caregiver)</t>
  </si>
  <si>
    <t>Agency emergency back-up care program</t>
  </si>
  <si>
    <t>Resource and referral services for dependent child care</t>
  </si>
  <si>
    <t>Other services/arrangements</t>
  </si>
  <si>
    <t>Note: "I do not have any child care responsibilities" and "No arrangements needed to manage child care responsibilities (e.g., older children)" response options are mutually exclusive; respondents could not select either of these options and any other response option.</t>
  </si>
  <si>
    <r>
      <t xml:space="preserve">66. Which of the following paid and unpaid </t>
    </r>
    <r>
      <rPr>
        <b/>
        <i/>
        <u/>
        <sz val="11"/>
        <color rgb="FF000000"/>
        <rFont val="calibri"/>
      </rPr>
      <t>elder/adult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</si>
  <si>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elder/adult care responsibilities</t>
  </si>
  <si>
    <t>No arrangements needed to manage elder/adult care responsibilities (e.g., elder can manage tasks of everyday living)</t>
  </si>
  <si>
    <t>Elder/adult day care center</t>
  </si>
  <si>
    <t>Long-term care insurance</t>
  </si>
  <si>
    <t>Respite care (temporary care of a sick or disabled adult/elder, providing relief for their usual caregiver)</t>
  </si>
  <si>
    <t>Note: "I do not have any elder/adult care responsibilities" and "No arrangements needed to manage elder/adult care responsibilities (e.g., elder can manage tasks of everyday living)" response options are mutually exclusive; respondents could not select either of these options and any other response option.</t>
  </si>
  <si>
    <t>67. During the COVID-19 pandemic, how disruptive have school closures/changes been to your ability to do your work?</t>
  </si>
  <si>
    <t>I do not have responsibility for school-aged children</t>
  </si>
  <si>
    <t>Does Not Apply</t>
  </si>
  <si>
    <t>68. During the COVID-19 pandemic, how disruptive have changes to your children's day care been to your ability to do your work?</t>
  </si>
  <si>
    <t>I do not have responsibility for children who need day care</t>
  </si>
  <si>
    <t>"I do not have responsibility for school-aged children", "I do not have responsibility for children who need day care", and "Does Not Apply" responses are not included in percentage calculations.</t>
  </si>
  <si>
    <t>My Employment Demographics</t>
  </si>
  <si>
    <t>Where do you work?</t>
  </si>
  <si>
    <t>Headquarters</t>
  </si>
  <si>
    <t>Field</t>
  </si>
  <si>
    <t>Full-time telework (e.g., home office, telecenter)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</si>
  <si>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</si>
  <si>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</si>
  <si>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</si>
  <si>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</si>
  <si>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</si>
  <si>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</si>
  <si>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</si>
  <si>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you:</t>
  </si>
  <si>
    <t>The spouse of a current active duty service member of the U.S. Armed Forces</t>
  </si>
  <si>
    <t>The spouse of a service member who retired or separated from active duty in the U.S. Armed Forces with a disability rating of 100 percent</t>
  </si>
  <si>
    <t>The widow(er) of a service member killed while on active duty in the U.S. Armed Forces</t>
  </si>
  <si>
    <t>None of the categories listed</t>
  </si>
  <si>
    <t>If the response to the previous question on if you are a military spouse was "None of the categories listed," this item was skipped.</t>
  </si>
  <si>
    <t>Have you been hired under the Military Spouse Non-Competitive Hiring Authority?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</si>
  <si>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</si>
  <si>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</si>
  <si>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</si>
  <si>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</si>
  <si>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</si>
  <si>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</si>
  <si>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</si>
  <si>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</si>
  <si>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</si>
  <si>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intention to leave your organization</t>
    </r>
    <r>
      <rPr>
        <b/>
        <i/>
        <sz val="11"/>
        <color rgb="FF000000"/>
        <rFont val="Calibri"/>
      </rPr>
      <t> (1) before the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COVID-19 pandemic and (2) today (the date you responded to this survey).</t>
    </r>
  </si>
  <si>
    <t>Are you considering leaving your organization within the next year, and if so, why?</t>
  </si>
  <si>
    <t>Before the
COVID-19
Pandemic
%</t>
  </si>
  <si>
    <t>Today
%</t>
  </si>
  <si>
    <t>Yes, to retire</t>
  </si>
  <si>
    <t>Yes, to take another job within the Federal Government</t>
  </si>
  <si>
    <t>Yes, to take another job outside the Federal Government</t>
  </si>
  <si>
    <t>Yes, other</t>
  </si>
  <si>
    <t>If the response to your considering leaving your organization did not differ between "Before the COVID-19 Pandemic" and "Today," this item was skipped.</t>
  </si>
  <si>
    <r>
      <t xml:space="preserve">Has your intention to leave your organization within the next year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</t>
    </r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</si>
  <si>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retirement plans</t>
    </r>
    <r>
      <rPr>
        <b/>
        <i/>
        <sz val="11"/>
        <color rgb="FF000000"/>
        <rFont val="Calibri"/>
      </rPr>
      <t xml:space="preserve"> (1) before the COVID-19 pandemic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and (2) today (the date you responded to this survey).</t>
    </r>
  </si>
  <si>
    <t>I am planning to retire:</t>
  </si>
  <si>
    <t>1 year</t>
  </si>
  <si>
    <t>2 years</t>
  </si>
  <si>
    <t>3 years</t>
  </si>
  <si>
    <t>4 years</t>
  </si>
  <si>
    <t>5 years</t>
  </si>
  <si>
    <t>More than 5 years</t>
  </si>
  <si>
    <t>If the response to your retirement plans did not differ between "Before the COVID-19 Pandemic" and "Today," this item was skipped.</t>
  </si>
  <si>
    <r>
      <t xml:space="preserve">Has your retirement plan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                                          </t>
    </r>
  </si>
  <si>
    <t>My Personal Demographics</t>
  </si>
  <si>
    <t>Are you of Hispanic, Latino, or Spanish origin?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</si>
  <si>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</si>
  <si>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</si>
  <si>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</si>
  <si>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</si>
  <si>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</si>
  <si>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</si>
  <si>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</si>
  <si>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</si>
  <si>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</si>
  <si>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</si>
  <si>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</si>
  <si>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Note: All results are suppressed when any single demographic category has fewer than 4 responses.</t>
  </si>
  <si>
    <t>Are you an individual with a disability?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</si>
  <si>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</si>
  <si>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</si>
  <si>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</si>
  <si>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</si>
  <si>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</si>
  <si>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</si>
  <si>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</si>
  <si>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</si>
  <si>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</si>
  <si>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Agency-Specific Questions</t>
  </si>
  <si>
    <t>1.  I believe my Agency's senior leadership communicates effectively with employees on matters pertaining to all staff.</t>
  </si>
  <si>
    <t>2.  My Agency actively seeks out ways to increase diversity in the staff makeup.</t>
  </si>
  <si>
    <t>3.  What types of recognition are most meaningful to you? (Choose up to three.)</t>
  </si>
  <si>
    <t>Timely acknowledgement from my supervisor</t>
  </si>
  <si>
    <t>Acknowledgement from peers</t>
  </si>
  <si>
    <t>Honorary Awards</t>
  </si>
  <si>
    <t>Special Act or Service Award</t>
  </si>
  <si>
    <t>Performance Award</t>
  </si>
  <si>
    <t>Quality Step Increase</t>
  </si>
  <si>
    <t>Time Off Award</t>
  </si>
  <si>
    <t>4.  Looking forward, which of the following areas should be a priority for making improvements in my Agency?  (Choose up to three.)</t>
  </si>
  <si>
    <t>Communication</t>
  </si>
  <si>
    <t>Awards</t>
  </si>
  <si>
    <t>Information technology issues</t>
  </si>
  <si>
    <t>Cross-training, detail assignments, or other developmental activities</t>
  </si>
  <si>
    <t>Performance management</t>
  </si>
  <si>
    <t>Workplace flexibilities</t>
  </si>
  <si>
    <t>Expansion of career ladders</t>
  </si>
  <si>
    <t>Visionary / inspirational leadership</t>
  </si>
  <si>
    <t>5.  I feel free to raise dissenting opinions without it having a negative impact on my career.</t>
  </si>
  <si>
    <t>6.  My supervisor actively supports my career planning and advancement.</t>
  </si>
  <si>
    <t>7.  My supervisor keeps me informed on information and issues related to my position and work environment.</t>
  </si>
  <si>
    <t>8.  My Agency has used annual results of this survey to improve the following: (Select all that apply.)</t>
  </si>
  <si>
    <t>Assess training needs.</t>
  </si>
  <si>
    <t>Improve information sharing from management to staff on matters related to the Agency.</t>
  </si>
  <si>
    <t>Create opportunities for advancement and career development.</t>
  </si>
  <si>
    <t>Recognize employees for good performance in a meaningful way.</t>
  </si>
  <si>
    <t>Promote worklife balance.</t>
  </si>
  <si>
    <t>Enhance technology needs.</t>
  </si>
  <si>
    <t>For all tables on this worksheet:</t>
  </si>
  <si>
    <t>Percentages are weighted to represent the Agency’s population.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</si>
</sst>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,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4"/>
      <color rgb="FF2C578F"/>
      <name val="calibri"/>
    </font>
    <font>
      <b/>
      <i/>
      <u/>
      <sz val="11"/>
      <color rgb="FF00000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u/>
      <sz val="14"/>
      <color rgb="FF375799"/>
      <name val="Calibri"/>
    </font>
    <font>
      <b/>
      <sz val="14"/>
      <color rgb="FF2C578F"/>
      <name val="calibri"/>
    </font>
    <font>
      <u/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C57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DE8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4DDE8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000000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C578F"/>
      </bottom>
      <diagonal/>
    </border>
    <border>
      <left style="thin">
        <color rgb="FFFFFFFF"/>
      </left>
      <right style="thin">
        <color rgb="FFFFFFFF"/>
      </right>
      <top style="thin">
        <color rgb="FF2C578F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6" fillId="0" borderId="0"/>
  </cellStyleXfs>
  <cellXfs count="232">
    <xf numFmtId="0" fontId="0" fillId="0" borderId="0" xfId="0"/>
    <xf numFmtId="0" fontId="3" fillId="3" borderId="0" xfId="3" applyFont="1" applyFill="1"/>
    <xf numFmtId="0" fontId="4" fillId="3" borderId="0" xfId="3" applyFont="1" applyFill="1" applyBorder="1"/>
    <xf numFmtId="0" fontId="5" fillId="3" borderId="0" xfId="3" applyFont="1" applyFill="1"/>
    <xf numFmtId="0" fontId="6" fillId="3" borderId="0" xfId="3" applyFont="1" applyFill="1"/>
    <xf numFmtId="0" fontId="4" fillId="3" borderId="0" xfId="3" applyFont="1" applyFill="1"/>
    <xf numFmtId="0" fontId="3" fillId="2" borderId="1" xfId="3" applyFont="1" applyFill="1" applyBorder="1"/>
    <xf numFmtId="0" fontId="3" fillId="2" borderId="2" xfId="3" applyFont="1" applyFill="1" applyBorder="1"/>
    <xf numFmtId="0" fontId="3" fillId="2" borderId="3" xfId="3" applyFont="1" applyFill="1" applyBorder="1"/>
    <xf numFmtId="0" fontId="3" fillId="2" borderId="4" xfId="3" applyFont="1" applyFill="1" applyBorder="1"/>
    <xf numFmtId="0" fontId="8" fillId="2" borderId="0" xfId="3" applyFont="1" applyFill="1" applyBorder="1" applyAlignment="1">
      <alignment vertical="center"/>
    </xf>
    <xf numFmtId="0" fontId="3" fillId="2" borderId="0" xfId="3" applyFont="1" applyFill="1" applyBorder="1"/>
    <xf numFmtId="0" fontId="9" fillId="2" borderId="0" xfId="3" applyFont="1" applyFill="1" applyBorder="1" applyAlignment="1">
      <alignment horizontal="right"/>
    </xf>
    <xf numFmtId="0" fontId="3" fillId="2" borderId="5" xfId="3" applyFont="1" applyFill="1" applyBorder="1"/>
    <xf numFmtId="0" fontId="10" fillId="3" borderId="0" xfId="0" applyFont="1" applyFill="1" applyBorder="1"/>
    <xf numFmtId="164" fontId="4" fillId="3" borderId="0" xfId="1" applyNumberFormat="1" applyFont="1" applyFill="1" applyBorder="1"/>
    <xf numFmtId="165" fontId="4" fillId="3" borderId="0" xfId="2" applyNumberFormat="1" applyFont="1" applyFill="1" applyBorder="1"/>
    <xf numFmtId="9" fontId="4" fillId="3" borderId="0" xfId="2" applyFont="1" applyFill="1" applyBorder="1"/>
    <xf numFmtId="0" fontId="3" fillId="2" borderId="0" xfId="3" applyFont="1" applyFill="1" applyBorder="1" applyAlignment="1">
      <alignment horizontal="left" vertical="top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3" fontId="12" fillId="2" borderId="0" xfId="3" applyNumberFormat="1" applyFont="1" applyFill="1" applyBorder="1"/>
    <xf numFmtId="0" fontId="12" fillId="2" borderId="0" xfId="3" applyFont="1" applyFill="1" applyBorder="1"/>
    <xf numFmtId="3" fontId="13" fillId="2" borderId="0" xfId="3" applyNumberFormat="1" applyFont="1" applyFill="1" applyBorder="1" applyAlignment="1">
      <alignment horizontal="right"/>
    </xf>
    <xf numFmtId="3" fontId="12" fillId="2" borderId="0" xfId="3" applyNumberFormat="1" applyFont="1" applyFill="1" applyBorder="1" applyAlignment="1">
      <alignment horizontal="right"/>
    </xf>
    <xf numFmtId="1" fontId="13" fillId="2" borderId="0" xfId="3" applyNumberFormat="1" applyFont="1" applyFill="1" applyBorder="1" applyAlignment="1">
      <alignment horizontal="right"/>
    </xf>
    <xf numFmtId="0" fontId="5" fillId="3" borderId="0" xfId="3" applyFont="1" applyFill="1" applyBorder="1"/>
    <xf numFmtId="2" fontId="15" fillId="3" borderId="0" xfId="0" applyNumberFormat="1" applyFont="1" applyFill="1" applyBorder="1" applyAlignment="1" applyProtection="1">
      <alignment vertical="center"/>
    </xf>
    <xf numFmtId="10" fontId="13" fillId="2" borderId="0" xfId="3" applyNumberFormat="1" applyFont="1" applyFill="1" applyBorder="1" applyAlignment="1">
      <alignment horizontal="right"/>
    </xf>
    <xf numFmtId="10" fontId="12" fillId="2" borderId="0" xfId="3" applyNumberFormat="1" applyFont="1" applyFill="1" applyBorder="1" applyAlignment="1">
      <alignment horizontal="right"/>
    </xf>
    <xf numFmtId="0" fontId="3" fillId="2" borderId="0" xfId="3" applyFont="1" applyFill="1"/>
    <xf numFmtId="0" fontId="16" fillId="2" borderId="0" xfId="3" applyFont="1" applyFill="1" applyBorder="1"/>
    <xf numFmtId="0" fontId="15" fillId="3" borderId="0" xfId="0" applyNumberFormat="1" applyFont="1" applyFill="1" applyBorder="1" applyAlignment="1" applyProtection="1">
      <alignment vertical="center" wrapText="1"/>
    </xf>
    <xf numFmtId="0" fontId="4" fillId="2" borderId="0" xfId="3" applyFont="1" applyFill="1"/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/>
    </xf>
    <xf numFmtId="9" fontId="3" fillId="2" borderId="0" xfId="3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9" fontId="10" fillId="3" borderId="0" xfId="2" applyNumberFormat="1" applyFont="1" applyFill="1" applyBorder="1"/>
    <xf numFmtId="0" fontId="3" fillId="2" borderId="0" xfId="3" applyFont="1" applyFill="1" applyBorder="1" applyAlignment="1">
      <alignment horizontal="left"/>
    </xf>
    <xf numFmtId="2" fontId="18" fillId="3" borderId="0" xfId="0" applyNumberFormat="1" applyFont="1" applyFill="1" applyBorder="1" applyAlignment="1">
      <alignment horizontal="center" vertical="center"/>
    </xf>
    <xf numFmtId="0" fontId="10" fillId="3" borderId="0" xfId="3" applyFont="1" applyFill="1" applyBorder="1"/>
    <xf numFmtId="0" fontId="19" fillId="2" borderId="0" xfId="3" applyFont="1" applyFill="1" applyBorder="1"/>
    <xf numFmtId="9" fontId="18" fillId="3" borderId="0" xfId="2" applyFont="1" applyFill="1" applyBorder="1" applyAlignment="1">
      <alignment horizontal="center" vertical="center"/>
    </xf>
    <xf numFmtId="0" fontId="20" fillId="3" borderId="0" xfId="3" applyFont="1" applyFill="1"/>
    <xf numFmtId="2" fontId="4" fillId="3" borderId="0" xfId="3" applyNumberFormat="1" applyFont="1" applyFill="1" applyBorder="1"/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3" borderId="0" xfId="3" applyFont="1" applyFill="1" applyBorder="1"/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3" fillId="2" borderId="9" xfId="3" applyFont="1" applyFill="1" applyBorder="1"/>
    <xf numFmtId="0" fontId="3" fillId="2" borderId="10" xfId="3" applyFont="1" applyFill="1" applyBorder="1"/>
    <xf numFmtId="9" fontId="4" fillId="3" borderId="0" xfId="2" applyFont="1" applyFill="1"/>
    <xf numFmtId="0" fontId="18" fillId="3" borderId="0" xfId="0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wrapText="1"/>
    </xf>
    <xf numFmtId="9" fontId="18" fillId="3" borderId="0" xfId="0" applyNumberFormat="1" applyFont="1" applyFill="1" applyBorder="1" applyAlignment="1">
      <alignment horizontal="center" vertical="center"/>
    </xf>
    <xf numFmtId="9" fontId="4" fillId="3" borderId="0" xfId="2" applyFont="1" applyFill="1" applyAlignment="1">
      <alignment wrapText="1"/>
    </xf>
    <xf numFmtId="0" fontId="4" fillId="3" borderId="0" xfId="3" applyNumberFormat="1" applyFont="1" applyFill="1" applyBorder="1"/>
    <xf numFmtId="9" fontId="4" fillId="3" borderId="0" xfId="3" applyNumberFormat="1" applyFont="1" applyFill="1" applyBorder="1"/>
    <xf numFmtId="0" fontId="3" fillId="2" borderId="11" xfId="3" applyFont="1" applyFill="1" applyBorder="1"/>
    <xf numFmtId="0" fontId="3" fillId="2" borderId="12" xfId="3" applyFont="1" applyFill="1" applyBorder="1"/>
    <xf numFmtId="0" fontId="3" fillId="2" borderId="13" xfId="3" applyFont="1" applyFill="1" applyBorder="1"/>
    <xf numFmtId="0" fontId="4" fillId="3" borderId="0" xfId="3" applyFont="1" applyFill="1" applyAlignment="1"/>
    <xf numFmtId="0" fontId="5" fillId="3" borderId="0" xfId="3" applyFont="1" applyFill="1" applyAlignment="1"/>
    <xf numFmtId="0" fontId="10" fillId="3" borderId="0" xfId="3" applyFont="1" applyFill="1" applyAlignment="1"/>
    <xf numFmtId="0" fontId="4" fillId="3" borderId="0" xfId="3" applyFont="1" applyFill="1" applyBorder="1" applyAlignment="1"/>
    <xf numFmtId="0" fontId="2" fillId="3" borderId="0" xfId="3" applyFill="1"/>
    <xf numFmtId="0" fontId="23" fillId="3" borderId="0" xfId="3" applyFont="1" applyFill="1"/>
    <xf numFmtId="0" fontId="24" fillId="3" borderId="0" xfId="3" applyFont="1" applyFill="1"/>
    <xf numFmtId="0" fontId="25" fillId="3" borderId="0" xfId="3" applyFont="1" applyFill="1"/>
    <xf numFmtId="0" fontId="2" fillId="2" borderId="1" xfId="3" applyFill="1" applyBorder="1"/>
    <xf numFmtId="0" fontId="2" fillId="2" borderId="2" xfId="3" applyFill="1" applyBorder="1"/>
    <xf numFmtId="0" fontId="2" fillId="2" borderId="9" xfId="3" applyFill="1" applyBorder="1"/>
    <xf numFmtId="2" fontId="4" fillId="3" borderId="0" xfId="2" applyNumberFormat="1" applyFont="1" applyFill="1"/>
    <xf numFmtId="0" fontId="2" fillId="2" borderId="4" xfId="3" applyFill="1" applyBorder="1"/>
    <xf numFmtId="0" fontId="26" fillId="2" borderId="0" xfId="3" applyFont="1" applyFill="1" applyBorder="1" applyAlignment="1">
      <alignment vertical="center"/>
    </xf>
    <xf numFmtId="0" fontId="2" fillId="2" borderId="0" xfId="3" applyFill="1" applyBorder="1"/>
    <xf numFmtId="0" fontId="27" fillId="2" borderId="0" xfId="3" applyFont="1" applyFill="1" applyBorder="1" applyAlignment="1">
      <alignment horizontal="right"/>
    </xf>
    <xf numFmtId="0" fontId="2" fillId="2" borderId="10" xfId="3" applyFill="1" applyBorder="1"/>
    <xf numFmtId="1" fontId="4" fillId="3" borderId="0" xfId="3" applyNumberFormat="1" applyFont="1" applyFill="1"/>
    <xf numFmtId="1" fontId="4" fillId="3" borderId="0" xfId="2" applyNumberFormat="1" applyFont="1" applyFill="1"/>
    <xf numFmtId="166" fontId="4" fillId="3" borderId="0" xfId="2" applyNumberFormat="1" applyFont="1" applyFill="1" applyBorder="1"/>
    <xf numFmtId="0" fontId="2" fillId="2" borderId="0" xfId="3" applyFill="1" applyBorder="1" applyAlignment="1">
      <alignment horizontal="left" vertical="top"/>
    </xf>
    <xf numFmtId="0" fontId="28" fillId="2" borderId="0" xfId="3" applyFont="1" applyFill="1" applyBorder="1" applyAlignment="1">
      <alignment vertical="center"/>
    </xf>
    <xf numFmtId="0" fontId="28" fillId="2" borderId="0" xfId="3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vertical="center"/>
    </xf>
    <xf numFmtId="0" fontId="2" fillId="2" borderId="0" xfId="3" applyFill="1" applyBorder="1" applyAlignment="1">
      <alignment horizontal="left"/>
    </xf>
    <xf numFmtId="0" fontId="2" fillId="2" borderId="0" xfId="3" applyFill="1"/>
    <xf numFmtId="0" fontId="30" fillId="2" borderId="0" xfId="3" applyFont="1" applyFill="1" applyBorder="1"/>
    <xf numFmtId="0" fontId="29" fillId="3" borderId="0" xfId="0" applyNumberFormat="1" applyFont="1" applyFill="1" applyBorder="1" applyAlignment="1" applyProtection="1">
      <alignment vertical="center" wrapText="1"/>
    </xf>
    <xf numFmtId="0" fontId="32" fillId="2" borderId="0" xfId="3" applyFont="1" applyFill="1" applyBorder="1" applyAlignment="1">
      <alignment vertical="center"/>
    </xf>
    <xf numFmtId="0" fontId="32" fillId="2" borderId="0" xfId="3" applyFont="1" applyFill="1" applyBorder="1" applyAlignment="1">
      <alignment horizontal="center" vertical="center"/>
    </xf>
    <xf numFmtId="9" fontId="4" fillId="3" borderId="0" xfId="3" applyNumberFormat="1" applyFont="1" applyFill="1"/>
    <xf numFmtId="9" fontId="33" fillId="3" borderId="0" xfId="2" applyFont="1" applyFill="1"/>
    <xf numFmtId="0" fontId="34" fillId="3" borderId="0" xfId="3" applyFont="1" applyFill="1"/>
    <xf numFmtId="0" fontId="35" fillId="2" borderId="0" xfId="3" applyFont="1" applyFill="1" applyBorder="1"/>
    <xf numFmtId="3" fontId="35" fillId="2" borderId="0" xfId="3" applyNumberFormat="1" applyFont="1" applyFill="1" applyBorder="1" applyAlignment="1">
      <alignment horizontal="center"/>
    </xf>
    <xf numFmtId="9" fontId="35" fillId="2" borderId="0" xfId="3" applyNumberFormat="1" applyFont="1" applyFill="1" applyBorder="1" applyAlignment="1">
      <alignment horizontal="center"/>
    </xf>
    <xf numFmtId="0" fontId="36" fillId="3" borderId="0" xfId="3" applyFont="1" applyFill="1"/>
    <xf numFmtId="0" fontId="33" fillId="3" borderId="0" xfId="3" applyFont="1" applyFill="1"/>
    <xf numFmtId="0" fontId="10" fillId="3" borderId="0" xfId="3" applyFont="1" applyFill="1"/>
    <xf numFmtId="0" fontId="37" fillId="3" borderId="0" xfId="3" applyFont="1" applyFill="1"/>
    <xf numFmtId="0" fontId="38" fillId="3" borderId="0" xfId="3" applyFont="1" applyFill="1"/>
    <xf numFmtId="9" fontId="37" fillId="3" borderId="0" xfId="2" applyFont="1" applyFill="1"/>
    <xf numFmtId="0" fontId="39" fillId="2" borderId="0" xfId="3" applyFont="1" applyFill="1" applyBorder="1"/>
    <xf numFmtId="2" fontId="40" fillId="3" borderId="0" xfId="0" applyNumberFormat="1" applyFont="1" applyFill="1" applyBorder="1" applyAlignment="1">
      <alignment horizontal="left" vertical="center"/>
    </xf>
    <xf numFmtId="9" fontId="40" fillId="3" borderId="0" xfId="2" applyFont="1" applyFill="1" applyBorder="1" applyAlignment="1">
      <alignment horizontal="center" vertical="center"/>
    </xf>
    <xf numFmtId="2" fontId="40" fillId="3" borderId="0" xfId="0" applyNumberFormat="1" applyFont="1" applyFill="1" applyBorder="1" applyAlignment="1">
      <alignment horizontal="center" vertical="center"/>
    </xf>
    <xf numFmtId="0" fontId="41" fillId="3" borderId="0" xfId="3" applyFont="1" applyFill="1"/>
    <xf numFmtId="9" fontId="24" fillId="3" borderId="0" xfId="2" applyFont="1" applyFill="1" applyBorder="1"/>
    <xf numFmtId="2" fontId="24" fillId="3" borderId="0" xfId="3" applyNumberFormat="1" applyFont="1" applyFill="1" applyBorder="1"/>
    <xf numFmtId="0" fontId="2" fillId="3" borderId="0" xfId="3" applyFill="1" applyBorder="1"/>
    <xf numFmtId="0" fontId="24" fillId="3" borderId="0" xfId="3" applyFont="1" applyFill="1" applyBorder="1"/>
    <xf numFmtId="0" fontId="2" fillId="2" borderId="11" xfId="3" applyFill="1" applyBorder="1"/>
    <xf numFmtId="0" fontId="2" fillId="2" borderId="12" xfId="3" applyFill="1" applyBorder="1"/>
    <xf numFmtId="0" fontId="2" fillId="2" borderId="13" xfId="3" applyFill="1" applyBorder="1"/>
    <xf numFmtId="167" fontId="45" fillId="3" borderId="0" xfId="4" applyNumberFormat="1" applyFont="1" applyFill="1" applyBorder="1" applyAlignment="1">
      <alignment horizontal="center"/>
    </xf>
    <xf numFmtId="0" fontId="4" fillId="3" borderId="0" xfId="3" applyFont="1" applyFill="1" applyBorder="1" applyAlignment="1">
      <alignment horizontal="left"/>
    </xf>
    <xf numFmtId="9" fontId="4" fillId="3" borderId="0" xfId="2" applyFont="1" applyFill="1" applyBorder="1" applyAlignment="1">
      <alignment horizontal="left"/>
    </xf>
    <xf numFmtId="0" fontId="5" fillId="3" borderId="0" xfId="3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 wrapText="1"/>
    </xf>
    <xf numFmtId="0" fontId="22" fillId="4" borderId="0" xfId="3" applyFont="1" applyFill="1" applyBorder="1"/>
    <xf numFmtId="0" fontId="47" fillId="5" borderId="17" xfId="6" applyFont="1" applyFill="1" applyBorder="1" applyAlignment="1">
      <alignment horizontal="center" wrapText="1"/>
    </xf>
    <xf numFmtId="0" fontId="47" fillId="5" borderId="18" xfId="6" applyFont="1" applyFill="1" applyBorder="1" applyAlignment="1">
      <alignment horizontal="center" wrapText="1"/>
    </xf>
    <xf numFmtId="0" fontId="47" fillId="5" borderId="19" xfId="6" applyFont="1" applyFill="1" applyBorder="1" applyAlignment="1">
      <alignment horizontal="center" wrapText="1"/>
    </xf>
    <xf numFmtId="0" fontId="48" fillId="6" borderId="17" xfId="6" applyFont="1" applyFill="1" applyBorder="1" applyAlignment="1">
      <alignment horizontal="center" wrapText="1"/>
    </xf>
    <xf numFmtId="0" fontId="48" fillId="6" borderId="20" xfId="6" applyFont="1" applyFill="1" applyBorder="1" applyAlignment="1">
      <alignment horizontal="center" wrapText="1"/>
    </xf>
    <xf numFmtId="0" fontId="48" fillId="6" borderId="21" xfId="6" applyFont="1" applyFill="1" applyBorder="1" applyAlignment="1">
      <alignment horizontal="center" wrapText="1"/>
    </xf>
    <xf numFmtId="0" fontId="48" fillId="6" borderId="22" xfId="6" applyFont="1" applyFill="1" applyBorder="1" applyAlignment="1">
      <alignment horizontal="center" wrapText="1"/>
    </xf>
    <xf numFmtId="0" fontId="46" fillId="7" borderId="0" xfId="6" applyFont="1" applyFill="1" applyBorder="1" applyAlignment="1">
      <alignment horizontal="left"/>
    </xf>
    <xf numFmtId="0" fontId="47" fillId="7" borderId="23" xfId="6" applyFont="1" applyFill="1" applyBorder="1" applyAlignment="1">
      <alignment horizontal="left" vertical="top" wrapText="1"/>
    </xf>
    <xf numFmtId="168" fontId="47" fillId="7" borderId="24" xfId="6" applyNumberFormat="1" applyFont="1" applyFill="1" applyBorder="1" applyAlignment="1">
      <alignment horizontal="center" vertical="top" wrapText="1"/>
    </xf>
    <xf numFmtId="169" fontId="47" fillId="8" borderId="25" xfId="6" applyNumberFormat="1" applyFont="1" applyFill="1" applyBorder="1" applyAlignment="1">
      <alignment horizontal="center" wrapText="1"/>
    </xf>
    <xf numFmtId="169" fontId="47" fillId="7" borderId="26" xfId="6" applyNumberFormat="1" applyFont="1" applyFill="1" applyBorder="1" applyAlignment="1">
      <alignment horizontal="center" wrapText="1"/>
    </xf>
    <xf numFmtId="169" fontId="47" fillId="7" borderId="23" xfId="6" applyNumberFormat="1" applyFont="1" applyFill="1" applyBorder="1" applyAlignment="1">
      <alignment horizontal="center" wrapText="1"/>
    </xf>
    <xf numFmtId="169" fontId="47" fillId="8" borderId="25" xfId="6" applyNumberFormat="1" applyFont="1" applyFill="1" applyBorder="1" applyAlignment="1">
      <alignment horizontal="center"/>
    </xf>
    <xf numFmtId="168" fontId="47" fillId="7" borderId="24" xfId="6" applyNumberFormat="1" applyFont="1" applyFill="1" applyBorder="1" applyAlignment="1">
      <alignment horizontal="right"/>
    </xf>
    <xf numFmtId="168" fontId="47" fillId="7" borderId="26" xfId="6" applyNumberFormat="1" applyFont="1" applyFill="1" applyBorder="1" applyAlignment="1">
      <alignment horizontal="right"/>
    </xf>
    <xf numFmtId="168" fontId="47" fillId="7" borderId="25" xfId="6" applyNumberFormat="1" applyFont="1" applyFill="1" applyBorder="1" applyAlignment="1">
      <alignment horizontal="right"/>
    </xf>
    <xf numFmtId="170" fontId="47" fillId="7" borderId="23" xfId="6" applyNumberFormat="1" applyFont="1" applyFill="1" applyBorder="1" applyAlignment="1">
      <alignment horizontal="right"/>
    </xf>
    <xf numFmtId="0" fontId="49" fillId="7" borderId="0" xfId="6" applyFont="1" applyFill="1" applyBorder="1" applyAlignment="1">
      <alignment horizontal="left"/>
    </xf>
    <xf numFmtId="0" fontId="52" fillId="8" borderId="27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169" fontId="47" fillId="7" borderId="29" xfId="6" applyNumberFormat="1" applyFont="1" applyFill="1" applyBorder="1" applyAlignment="1">
      <alignment horizontal="right" wrapText="1"/>
    </xf>
    <xf numFmtId="0" fontId="47" fillId="7" borderId="30" xfId="6" applyFont="1" applyFill="1" applyBorder="1" applyAlignment="1">
      <alignment horizontal="right" wrapText="1"/>
    </xf>
    <xf numFmtId="0" fontId="47" fillId="9" borderId="31" xfId="6" applyFont="1" applyFill="1" applyBorder="1" applyAlignment="1">
      <alignment horizontal="right" wrapText="1"/>
    </xf>
    <xf numFmtId="169" fontId="47" fillId="9" borderId="31" xfId="6" applyNumberFormat="1" applyFont="1" applyFill="1" applyBorder="1" applyAlignment="1">
      <alignment horizontal="right" wrapText="1"/>
    </xf>
    <xf numFmtId="0" fontId="47" fillId="9" borderId="32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0" fontId="47" fillId="7" borderId="34" xfId="6" applyFont="1" applyFill="1" applyBorder="1" applyAlignment="1">
      <alignment horizontal="right" wrapText="1"/>
    </xf>
    <xf numFmtId="168" fontId="47" fillId="7" borderId="25" xfId="6" applyNumberFormat="1" applyFont="1" applyFill="1" applyBorder="1" applyAlignment="1">
      <alignment horizontal="center" vertical="top" wrapText="1"/>
    </xf>
    <xf numFmtId="168" fontId="47" fillId="7" borderId="23" xfId="6" applyNumberFormat="1" applyFont="1" applyFill="1" applyBorder="1" applyAlignment="1">
      <alignment horizontal="right" wrapText="1"/>
    </xf>
    <xf numFmtId="170" fontId="47" fillId="7" borderId="23" xfId="6" applyNumberFormat="1" applyFont="1" applyFill="1" applyBorder="1" applyAlignment="1">
      <alignment horizontal="right" wrapText="1"/>
    </xf>
    <xf numFmtId="0" fontId="53" fillId="7" borderId="29" xfId="6" applyFont="1" applyFill="1" applyBorder="1" applyAlignment="1">
      <alignment horizontal="left" wrapText="1"/>
    </xf>
    <xf numFmtId="0" fontId="46" fillId="7" borderId="29" xfId="6" applyFont="1" applyFill="1" applyBorder="1" applyAlignment="1">
      <alignment horizontal="center" wrapText="1"/>
    </xf>
    <xf numFmtId="0" fontId="52" fillId="7" borderId="35" xfId="6" applyFont="1" applyFill="1" applyBorder="1" applyAlignment="1">
      <alignment horizontal="right" vertical="center" wrapText="1"/>
    </xf>
    <xf numFmtId="0" fontId="52" fillId="7" borderId="35" xfId="6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165" fontId="47" fillId="7" borderId="29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left" wrapText="1"/>
    </xf>
    <xf numFmtId="3" fontId="47" fillId="7" borderId="35" xfId="6" applyNumberFormat="1" applyFont="1" applyFill="1" applyBorder="1" applyAlignment="1">
      <alignment horizontal="right" wrapText="1"/>
    </xf>
    <xf numFmtId="165" fontId="47" fillId="7" borderId="35" xfId="6" applyNumberFormat="1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left" wrapText="1"/>
    </xf>
    <xf numFmtId="3" fontId="47" fillId="7" borderId="33" xfId="6" applyNumberFormat="1" applyFont="1" applyFill="1" applyBorder="1" applyAlignment="1">
      <alignment horizontal="right" wrapText="1"/>
    </xf>
    <xf numFmtId="165" fontId="47" fillId="7" borderId="33" xfId="6" applyNumberFormat="1" applyFont="1" applyFill="1" applyBorder="1" applyAlignment="1">
      <alignment horizontal="right" wrapText="1"/>
    </xf>
    <xf numFmtId="0" fontId="52" fillId="7" borderId="36" xfId="6" applyFont="1" applyFill="1" applyBorder="1" applyAlignment="1">
      <alignment horizontal="right" wrapText="1"/>
    </xf>
    <xf numFmtId="165" fontId="47" fillId="7" borderId="37" xfId="6" applyNumberFormat="1" applyFont="1" applyFill="1" applyBorder="1" applyAlignment="1">
      <alignment horizontal="right" wrapText="1"/>
    </xf>
    <xf numFmtId="165" fontId="47" fillId="7" borderId="36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right" wrapText="1"/>
    </xf>
    <xf numFmtId="0" fontId="47" fillId="10" borderId="38" xfId="6" applyFont="1" applyFill="1" applyBorder="1" applyAlignment="1">
      <alignment horizontal="left" wrapText="1"/>
    </xf>
    <xf numFmtId="0" fontId="47" fillId="10" borderId="38" xfId="6" applyFont="1" applyFill="1" applyBorder="1" applyAlignment="1">
      <alignment horizontal="right" wrapText="1"/>
    </xf>
    <xf numFmtId="169" fontId="47" fillId="10" borderId="38" xfId="6" applyNumberFormat="1" applyFont="1" applyFill="1" applyBorder="1" applyAlignment="1">
      <alignment horizontal="right" wrapText="1"/>
    </xf>
    <xf numFmtId="0" fontId="47" fillId="10" borderId="39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center" wrapText="1"/>
    </xf>
    <xf numFmtId="0" fontId="59" fillId="7" borderId="0" xfId="6" applyFont="1" applyFill="1" applyBorder="1" applyAlignment="1">
      <alignment horizontal="left"/>
    </xf>
    <xf numFmtId="0" fontId="52" fillId="7" borderId="40" xfId="6" applyFont="1" applyFill="1" applyBorder="1" applyAlignment="1">
      <alignment horizontal="right" wrapText="1"/>
    </xf>
    <xf numFmtId="0" fontId="47" fillId="7" borderId="40" xfId="6" applyFont="1" applyFill="1" applyBorder="1" applyAlignment="1">
      <alignment horizontal="left" wrapText="1"/>
    </xf>
    <xf numFmtId="3" fontId="47" fillId="7" borderId="40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left" wrapText="1"/>
    </xf>
    <xf numFmtId="3" fontId="47" fillId="7" borderId="41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right" wrapText="1"/>
    </xf>
    <xf numFmtId="0" fontId="60" fillId="7" borderId="0" xfId="6" applyFont="1" applyFill="1" applyBorder="1" applyAlignment="1">
      <alignment horizontal="left"/>
    </xf>
    <xf numFmtId="0" fontId="50" fillId="7" borderId="0" xfId="6" applyFont="1" applyFill="1" applyBorder="1" applyAlignment="1">
      <alignment horizontal="left"/>
    </xf>
    <xf numFmtId="169" fontId="47" fillId="7" borderId="40" xfId="6" applyNumberFormat="1" applyFont="1" applyFill="1" applyBorder="1" applyAlignment="1">
      <alignment horizontal="right" wrapText="1"/>
    </xf>
    <xf numFmtId="169" fontId="47" fillId="7" borderId="41" xfId="6" applyNumberFormat="1" applyFont="1" applyFill="1" applyBorder="1" applyAlignment="1">
      <alignment horizontal="right" wrapText="1"/>
    </xf>
    <xf numFmtId="0" fontId="12" fillId="2" borderId="0" xfId="3" applyFont="1" applyFill="1" applyBorder="1"/>
    <xf numFmtId="10" fontId="14" fillId="2" borderId="0" xfId="3" applyNumberFormat="1" applyFont="1" applyFill="1" applyBorder="1" applyAlignment="1" applyProtection="1">
      <alignment horizontal="center"/>
    </xf>
    <xf numFmtId="0" fontId="21" fillId="2" borderId="7" xfId="3" applyFont="1" applyFill="1" applyBorder="1" applyAlignment="1">
      <alignment horizontal="left" wrapText="1"/>
    </xf>
    <xf numFmtId="0" fontId="11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center"/>
    </xf>
    <xf numFmtId="0" fontId="21" fillId="2" borderId="12" xfId="3" applyFont="1" applyFill="1" applyBorder="1" applyAlignment="1">
      <alignment horizontal="left" wrapText="1"/>
    </xf>
    <xf numFmtId="0" fontId="31" fillId="2" borderId="14" xfId="3" applyFont="1" applyFill="1" applyBorder="1" applyAlignment="1">
      <alignment horizontal="center" vertical="center"/>
    </xf>
    <xf numFmtId="0" fontId="31" fillId="2" borderId="15" xfId="3" applyFont="1" applyFill="1" applyBorder="1" applyAlignment="1">
      <alignment horizontal="center" vertical="center"/>
    </xf>
    <xf numFmtId="0" fontId="31" fillId="2" borderId="16" xfId="3" applyFont="1" applyFill="1" applyBorder="1" applyAlignment="1">
      <alignment horizontal="center" vertical="center"/>
    </xf>
    <xf numFmtId="0" fontId="42" fillId="2" borderId="0" xfId="3" applyFont="1" applyFill="1" applyBorder="1" applyAlignment="1">
      <alignment horizontal="center" vertical="center"/>
    </xf>
    <xf numFmtId="0" fontId="43" fillId="2" borderId="12" xfId="3" applyFont="1" applyFill="1" applyBorder="1" applyAlignment="1">
      <alignment horizontal="left" wrapText="1"/>
    </xf>
    <xf numFmtId="0" fontId="28" fillId="2" borderId="0" xfId="3" applyFont="1" applyFill="1" applyBorder="1" applyAlignment="1">
      <alignment horizontal="center" vertical="center"/>
    </xf>
    <xf numFmtId="0" fontId="51" fillId="8" borderId="27" xfId="6" applyFont="1" applyFill="1" applyBorder="1" applyAlignment="1">
      <alignment horizontal="left" wrapText="1"/>
    </xf>
    <xf numFmtId="0" fontId="51" fillId="8" borderId="27" xfId="6" applyFont="1" applyFill="1" applyBorder="1" applyAlignment="1">
      <alignment horizontal="left"/>
    </xf>
    <xf numFmtId="0" fontId="52" fillId="8" borderId="27" xfId="6" applyFont="1" applyFill="1" applyBorder="1" applyAlignment="1">
      <alignment horizontal="center" wrapText="1"/>
    </xf>
    <xf numFmtId="0" fontId="52" fillId="8" borderId="28" xfId="6" applyFont="1" applyFill="1" applyBorder="1" applyAlignment="1">
      <alignment horizontal="center" wrapText="1"/>
    </xf>
    <xf numFmtId="0" fontId="47" fillId="9" borderId="31" xfId="6" applyFont="1" applyFill="1" applyBorder="1" applyAlignment="1">
      <alignment horizontal="left" wrapText="1"/>
    </xf>
    <xf numFmtId="0" fontId="47" fillId="7" borderId="33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vertical="center" wrapText="1"/>
    </xf>
    <xf numFmtId="0" fontId="51" fillId="8" borderId="35" xfId="6" applyFont="1" applyFill="1" applyBorder="1" applyAlignment="1">
      <alignment horizontal="left" wrapText="1"/>
    </xf>
    <xf numFmtId="0" fontId="50" fillId="7" borderId="29" xfId="6" applyFont="1" applyFill="1" applyBorder="1" applyAlignment="1">
      <alignment horizontal="left" wrapText="1"/>
    </xf>
    <xf numFmtId="0" fontId="51" fillId="7" borderId="29" xfId="6" applyFont="1" applyFill="1" applyBorder="1" applyAlignment="1">
      <alignment horizontal="left" wrapText="1"/>
    </xf>
    <xf numFmtId="0" fontId="52" fillId="7" borderId="36" xfId="6" applyFont="1" applyFill="1" applyBorder="1" applyAlignment="1">
      <alignment horizontal="center" wrapText="1"/>
    </xf>
    <xf numFmtId="0" fontId="52" fillId="7" borderId="35" xfId="6" applyFont="1" applyFill="1" applyBorder="1" applyAlignment="1">
      <alignment horizontal="center" wrapText="1"/>
    </xf>
    <xf numFmtId="0" fontId="52" fillId="7" borderId="37" xfId="6" applyFont="1" applyFill="1" applyBorder="1" applyAlignment="1">
      <alignment horizontal="center" vertical="center" wrapText="1"/>
    </xf>
    <xf numFmtId="0" fontId="52" fillId="8" borderId="28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/>
    </xf>
    <xf numFmtId="0" fontId="52" fillId="8" borderId="27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/>
    </xf>
    <xf numFmtId="0" fontId="5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169" fontId="47" fillId="7" borderId="29" xfId="6" applyNumberFormat="1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0" fontId="57" fillId="0" borderId="29" xfId="6" applyFont="1" applyFill="1" applyBorder="1" applyAlignment="1">
      <alignment horizontal="left" wrapText="1"/>
    </xf>
    <xf numFmtId="0" fontId="58" fillId="7" borderId="29" xfId="6" applyFont="1" applyFill="1" applyBorder="1" applyAlignment="1">
      <alignment horizontal="left" wrapText="1"/>
    </xf>
    <xf numFmtId="0" fontId="51" fillId="8" borderId="40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6" xr:uid="{00000000-0005-0000-0000-000003000000}"/>
    <cellStyle name="Normal 6 2" xfId="4" xr:uid="{00000000-0005-0000-0000-000004000000}"/>
    <cellStyle name="Normal 7" xfId="5" xr:uid="{00000000-0005-0000-0000-000005000000}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1BA1EA3-4499-46D7-B20B-332250E21F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688E62-7344-496E-B6AA-E21FE80A1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4309D000-D70F-43D2-B8B9-4244D33139D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868A5532-1316-4C03-AF4E-1936A50992F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E1445C-BC1F-480A-911A-FC3EB1BAA0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0%</c:v>
                  </c:pt>
                  <c:pt idx="1">
                    <c:v>29%</c:v>
                  </c:pt>
                  <c:pt idx="2">
                    <c:v>29%</c:v>
                  </c:pt>
                  <c:pt idx="3">
                    <c:v>26%</c:v>
                  </c:pt>
                  <c:pt idx="4">
                    <c:v>15%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5F478A-169A-40BD-9947-887C0CE4E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611E78-257F-421F-BE06-E8C644B0A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4CD53F4-DB39-4039-8398-1074E51B94E4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92C49874-283F-4C54-A034-DACF9B6BD62B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F9589CE6-1AF1-41B4-997B-B9B2F8B4F2DB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656E66AC-040A-47FE-9466-662EC0115190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7283C96-E016-4A56-B9C8-C399112FDB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0.1</c:v>
                </c:pt>
                <c:pt idx="3">
                  <c:v>0.19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0%</c:v>
                  </c:pt>
                  <c:pt idx="1">
                    <c:v>30%</c:v>
                  </c:pt>
                  <c:pt idx="2">
                    <c:v>10%</c:v>
                  </c:pt>
                  <c:pt idx="3">
                    <c:v>19%</c:v>
                  </c:pt>
                  <c:pt idx="4">
                    <c:v>18%</c:v>
                  </c:pt>
                  <c:pt idx="5">
                    <c:v>14%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-25</c:v>
                </c:pt>
                <c:pt idx="1">
                  <c:v>-23</c:v>
                </c:pt>
                <c:pt idx="2">
                  <c:v>-15</c:v>
                </c:pt>
                <c:pt idx="3">
                  <c:v>-15</c:v>
                </c:pt>
                <c:pt idx="4">
                  <c:v>-14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01067" y="1387587"/>
          <a:ext cx="3893208" cy="1944574"/>
          <a:chOff x="509723" y="1383274"/>
          <a:chExt cx="3713210" cy="1954916"/>
        </a:xfrm>
      </xdr:grpSpPr>
      <xdr:sp macro="" textlink="$V$3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114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61.3%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186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Sept 24 - Nov 5, 2020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254000</xdr:colOff>
          <xdr:row>6</xdr:row>
          <xdr:rowOff>120650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9622</xdr:colOff>
      <xdr:row>0</xdr:row>
      <xdr:rowOff>196467</xdr:rowOff>
    </xdr:from>
    <xdr:to>
      <xdr:col>17</xdr:col>
      <xdr:colOff>175260</xdr:colOff>
      <xdr:row>6</xdr:row>
      <xdr:rowOff>45720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219172" y="196467"/>
          <a:ext cx="10503438" cy="1030353"/>
          <a:chOff x="215362" y="196467"/>
          <a:chExt cx="10307858" cy="1053213"/>
        </a:xfrm>
      </xdr:grpSpPr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362" y="196467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40663" y="887948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677638" y="929640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Office of the U.S. Trade Representative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260350</xdr:colOff>
          <xdr:row>22</xdr:row>
          <xdr:rowOff>69850</xdr:rowOff>
        </xdr:from>
        <xdr:to>
          <xdr:col>17</xdr:col>
          <xdr:colOff>6350</xdr:colOff>
          <xdr:row>23</xdr:row>
          <xdr:rowOff>82550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people I work with cooperate to get the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how my work relates to the agency's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what is expected of me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Senior leaders demonstrate support for Work-Life programs.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182181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the information you receive from management on what's going on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Managers promote communication among different work units (for example, about projects, goals, needed resources).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475530" y="3435346"/>
          <a:ext cx="1921148" cy="926223"/>
          <a:chOff x="376391" y="3619120"/>
          <a:chExt cx="1845167" cy="952880"/>
        </a:xfrm>
      </xdr:grpSpPr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19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31209" y="3444871"/>
          <a:ext cx="1949665" cy="927178"/>
          <a:chOff x="2447194" y="3450977"/>
          <a:chExt cx="1847088" cy="941832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4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678546" y="4850062"/>
          <a:ext cx="3604906" cy="667488"/>
          <a:chOff x="1660696" y="4670648"/>
          <a:chExt cx="3440743" cy="679471"/>
        </a:xfrm>
      </xdr:grpSpPr>
      <xdr:sp macro="" textlink="$K$43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2020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663893" y="5667510"/>
          <a:ext cx="3607567" cy="1053326"/>
          <a:chOff x="1173448" y="5743185"/>
          <a:chExt cx="3437094" cy="1075586"/>
        </a:xfrm>
      </xdr:grpSpPr>
      <xdr:sp macro="" textlink="$K$44">
        <xdr:nvSpPr>
          <xdr:cNvPr id="72" name="TextBox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47%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75%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2</xdr:col>
      <xdr:colOff>38100</xdr:colOff>
      <xdr:row>5</xdr:row>
      <xdr:rowOff>167640</xdr:rowOff>
    </xdr:from>
    <xdr:to>
      <xdr:col>9</xdr:col>
      <xdr:colOff>180975</xdr:colOff>
      <xdr:row>7</xdr:row>
      <xdr:rowOff>7620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58140" y="1196340"/>
          <a:ext cx="449389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Dashboard’s percent positive and negative results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25%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AS OF TODAY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AS OF TODAY</a:t>
          </a:r>
          <a:endParaRPr lang="en-US" sz="12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48%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863600</xdr:colOff>
          <xdr:row>19</xdr:row>
          <xdr:rowOff>101600</xdr:rowOff>
        </xdr:from>
        <xdr:to>
          <xdr:col>11</xdr:col>
          <xdr:colOff>368300</xdr:colOff>
          <xdr:row>22</xdr:row>
          <xdr:rowOff>139700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101600</xdr:colOff>
          <xdr:row>19</xdr:row>
          <xdr:rowOff>101600</xdr:rowOff>
        </xdr:from>
        <xdr:to>
          <xdr:col>4</xdr:col>
          <xdr:colOff>495300</xdr:colOff>
          <xdr:row>22</xdr:row>
          <xdr:rowOff>44450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26506</xdr:colOff>
      <xdr:row>4</xdr:row>
      <xdr:rowOff>46548</xdr:rowOff>
    </xdr:from>
    <xdr:to>
      <xdr:col>17</xdr:col>
      <xdr:colOff>86659</xdr:colOff>
      <xdr:row>6</xdr:row>
      <xdr:rowOff>12586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32246" y="915228"/>
          <a:ext cx="10202373" cy="286078"/>
          <a:chOff x="217743" y="204155"/>
          <a:chExt cx="10317364" cy="997151"/>
        </a:xfrm>
      </xdr:grpSpPr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232246" y="929582"/>
            <a:ext cx="2788209" cy="271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656968" y="915228"/>
            <a:ext cx="6777651" cy="27172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Office of the U.S. Trade Representative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93%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  <xdr:twoCellAnchor>
    <xdr:from>
      <xdr:col>1</xdr:col>
      <xdr:colOff>7620</xdr:colOff>
      <xdr:row>1</xdr:row>
      <xdr:rowOff>7620</xdr:rowOff>
    </xdr:from>
    <xdr:to>
      <xdr:col>17</xdr:col>
      <xdr:colOff>173258</xdr:colOff>
      <xdr:row>6</xdr:row>
      <xdr:rowOff>70233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213360" y="205740"/>
          <a:ext cx="10307858" cy="1053213"/>
          <a:chOff x="213360" y="205740"/>
          <a:chExt cx="10307858" cy="1053213"/>
        </a:xfrm>
      </xdr:grpSpPr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20574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38661" y="89722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3675636" y="93891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Office of the U.S. Trade Representative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39%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62%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55%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42%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can disclose a suspected violation of any law, rule or regulation without fear of reprisal.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26506</xdr:colOff>
      <xdr:row>4</xdr:row>
      <xdr:rowOff>35820</xdr:rowOff>
    </xdr:from>
    <xdr:to>
      <xdr:col>17</xdr:col>
      <xdr:colOff>86659</xdr:colOff>
      <xdr:row>6</xdr:row>
      <xdr:rowOff>3061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GrpSpPr/>
      </xdr:nvGrpSpPr>
      <xdr:grpSpPr>
        <a:xfrm>
          <a:off x="232246" y="904500"/>
          <a:ext cx="10202373" cy="287281"/>
          <a:chOff x="217743" y="196535"/>
          <a:chExt cx="10317364" cy="995246"/>
        </a:xfrm>
      </xdr:grpSpPr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 txBox="1"/>
        </xdr:nvSpPr>
        <xdr:spPr>
          <a:xfrm>
            <a:off x="232246" y="920576"/>
            <a:ext cx="2788209" cy="271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3656968" y="904500"/>
            <a:ext cx="6777651" cy="2712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Office of the U.S. Trade Representative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know how my work relates to the agency's goals.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know what is expected of me on the job.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workload is reasonable.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260350</xdr:colOff>
          <xdr:row>7</xdr:row>
          <xdr:rowOff>63500</xdr:rowOff>
        </xdr:from>
        <xdr:to>
          <xdr:col>5</xdr:col>
          <xdr:colOff>673100</xdr:colOff>
          <xdr:row>8</xdr:row>
          <xdr:rowOff>82550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260350</xdr:colOff>
          <xdr:row>24</xdr:row>
          <xdr:rowOff>0</xdr:rowOff>
        </xdr:from>
        <xdr:to>
          <xdr:col>5</xdr:col>
          <xdr:colOff>673100</xdr:colOff>
          <xdr:row>25</xdr:row>
          <xdr:rowOff>82550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a high level of respect for my organization's senior leaders.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Senior leaders demonstrate support for Work-Life programs.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organization's senior leaders maintain high standards of honesty and integrity.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2019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2019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7620</xdr:colOff>
      <xdr:row>1</xdr:row>
      <xdr:rowOff>0</xdr:rowOff>
    </xdr:from>
    <xdr:to>
      <xdr:col>17</xdr:col>
      <xdr:colOff>173258</xdr:colOff>
      <xdr:row>6</xdr:row>
      <xdr:rowOff>62613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213360" y="198120"/>
          <a:ext cx="10307858" cy="1053213"/>
          <a:chOff x="213360" y="198120"/>
          <a:chExt cx="10307858" cy="1053213"/>
        </a:xfrm>
      </xdr:grpSpPr>
      <xdr:pic>
        <xdr:nvPicPr>
          <xdr:cNvPr id="143" name="Picture 142"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19812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 txBox="1"/>
        </xdr:nvSpPr>
        <xdr:spPr>
          <a:xfrm>
            <a:off x="238661" y="88960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45" name="Rectangle 144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/>
        </xdr:nvSpPr>
        <xdr:spPr>
          <a:xfrm>
            <a:off x="3675636" y="93129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Office of the U.S. Trade Representative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45720</xdr:colOff>
      <xdr:row>6</xdr:row>
      <xdr:rowOff>15240</xdr:rowOff>
    </xdr:from>
    <xdr:to>
      <xdr:col>10</xdr:col>
      <xdr:colOff>419100</xdr:colOff>
      <xdr:row>7</xdr:row>
      <xdr:rowOff>30480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365760" y="1203960"/>
          <a:ext cx="58521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Dashboard’s largest item increases and decreases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at.com\DFS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9C4DB"/>
    <pageSetUpPr autoPageBreaks="0"/>
  </sheetPr>
  <dimension ref="A1:BX221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90625" defaultRowHeight="13" x14ac:dyDescent="0.3"/>
  <cols>
    <col min="1" max="1" width="3" style="1" customWidth="1"/>
    <col min="2" max="2" width="1.6328125" style="1" customWidth="1"/>
    <col min="3" max="3" width="3" style="1" customWidth="1"/>
    <col min="4" max="4" width="8.90625" style="1"/>
    <col min="5" max="5" width="11.08984375" style="1" customWidth="1"/>
    <col min="6" max="6" width="11.453125" style="1" customWidth="1"/>
    <col min="7" max="7" width="12" style="1" customWidth="1"/>
    <col min="8" max="8" width="7.90625" style="1" customWidth="1"/>
    <col min="9" max="9" width="9.08984375" style="1" customWidth="1"/>
    <col min="10" max="10" width="16.453125" style="1" customWidth="1"/>
    <col min="11" max="11" width="9.453125" style="1" customWidth="1"/>
    <col min="12" max="12" width="12" style="1" customWidth="1"/>
    <col min="13" max="13" width="7.90625" style="1" customWidth="1"/>
    <col min="14" max="16" width="8.90625" style="1"/>
    <col min="17" max="17" width="10.36328125" style="1" customWidth="1"/>
    <col min="18" max="19" width="2.6328125" style="1" customWidth="1"/>
    <col min="20" max="37" width="2.6328125" style="3" customWidth="1"/>
    <col min="38" max="38" width="2.6328125" style="5" customWidth="1"/>
    <col min="39" max="39" width="2.6328125" style="4" customWidth="1"/>
    <col min="40" max="44" width="2.6328125" style="5" customWidth="1"/>
    <col min="45" max="46" width="2.54296875" style="5" customWidth="1"/>
    <col min="47" max="56" width="2.6328125" style="5" customWidth="1"/>
    <col min="57" max="60" width="2.6328125" style="45" customWidth="1"/>
    <col min="61" max="62" width="2.90625" style="45" customWidth="1"/>
    <col min="63" max="71" width="2.90625" style="1" customWidth="1"/>
    <col min="72" max="76" width="8.90625" style="1" hidden="1" customWidth="1"/>
    <col min="77" max="77" width="0" style="1" hidden="1" customWidth="1"/>
    <col min="78" max="16384" width="8.90625" style="1"/>
  </cols>
  <sheetData>
    <row r="1" spans="2:53" ht="15.75" customHeight="1" thickBot="1" x14ac:dyDescent="0.35">
      <c r="S1" s="2"/>
      <c r="X1" s="2"/>
      <c r="Y1" s="2"/>
      <c r="Z1" s="2"/>
      <c r="AA1" s="2"/>
      <c r="AF1" s="2"/>
      <c r="AG1" s="2"/>
      <c r="AH1" s="2"/>
      <c r="AI1" s="2"/>
      <c r="AJ1" s="2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2"/>
      <c r="T2" s="125" t="s">
        <v>0</v>
      </c>
      <c r="U2" s="125" t="s">
        <v>1</v>
      </c>
      <c r="V2" s="125" t="s">
        <v>2</v>
      </c>
      <c r="W2" s="125" t="s">
        <v>3</v>
      </c>
      <c r="X2" s="125" t="s">
        <v>4</v>
      </c>
      <c r="Y2" s="125" t="s">
        <v>5</v>
      </c>
      <c r="Z2" s="125" t="s">
        <v>6</v>
      </c>
      <c r="AA2" s="125" t="s">
        <v>7</v>
      </c>
      <c r="AB2" s="125" t="s">
        <v>8</v>
      </c>
      <c r="AC2" s="125" t="s">
        <v>9</v>
      </c>
      <c r="AD2" s="125" t="s">
        <v>10</v>
      </c>
      <c r="AE2" s="125" t="s">
        <v>11</v>
      </c>
      <c r="AF2" s="2"/>
      <c r="AG2" s="2"/>
      <c r="AH2" s="2"/>
      <c r="AI2" s="2"/>
      <c r="AJ2" s="2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1.75" customHeight="1" x14ac:dyDescent="0.6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2"/>
      <c r="T3" s="14" t="s">
        <v>110</v>
      </c>
      <c r="U3" s="2" t="s">
        <v>111</v>
      </c>
      <c r="V3" s="15">
        <v>114</v>
      </c>
      <c r="W3" s="15">
        <v>186</v>
      </c>
      <c r="X3" s="16">
        <v>0.61299999999999999</v>
      </c>
      <c r="Y3" s="2">
        <v>19</v>
      </c>
      <c r="Z3" s="2">
        <v>4</v>
      </c>
      <c r="AA3" s="17">
        <v>0.67</v>
      </c>
      <c r="AB3" s="17">
        <v>0.47</v>
      </c>
      <c r="AC3" s="17">
        <v>0.79</v>
      </c>
      <c r="AD3" s="17">
        <v>0.75</v>
      </c>
      <c r="AE3" s="2" t="s">
        <v>112</v>
      </c>
      <c r="AF3" s="2"/>
      <c r="AG3" s="2"/>
      <c r="AH3" s="2"/>
      <c r="AI3" s="2"/>
      <c r="AJ3" s="2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  <c r="S4" s="2"/>
      <c r="T4" s="125" t="s">
        <v>12</v>
      </c>
      <c r="U4" s="125" t="s">
        <v>13</v>
      </c>
      <c r="V4" s="125" t="s">
        <v>12</v>
      </c>
      <c r="W4" s="125" t="s">
        <v>13</v>
      </c>
      <c r="X4" s="125" t="s">
        <v>12</v>
      </c>
      <c r="Y4" s="125" t="s">
        <v>13</v>
      </c>
      <c r="Z4" s="125" t="s">
        <v>12</v>
      </c>
      <c r="AA4" s="125" t="s">
        <v>13</v>
      </c>
      <c r="AB4" s="125" t="s">
        <v>12</v>
      </c>
      <c r="AC4" s="125" t="s">
        <v>13</v>
      </c>
      <c r="AD4" s="125" t="s">
        <v>12</v>
      </c>
      <c r="AE4" s="125" t="s">
        <v>13</v>
      </c>
      <c r="AF4" s="2"/>
      <c r="AG4" s="2"/>
      <c r="AH4" s="2"/>
      <c r="AI4" s="2"/>
      <c r="AJ4" s="2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  <c r="S5" s="2"/>
      <c r="T5" s="2">
        <v>13</v>
      </c>
      <c r="U5" s="17">
        <v>0.94</v>
      </c>
      <c r="V5" s="2">
        <v>32</v>
      </c>
      <c r="W5" s="17">
        <v>0.25</v>
      </c>
      <c r="X5" s="2">
        <v>32</v>
      </c>
      <c r="Y5" s="17">
        <v>0.39</v>
      </c>
      <c r="Z5" s="2">
        <v>9</v>
      </c>
      <c r="AA5" s="17">
        <v>0.04</v>
      </c>
      <c r="AB5" s="2">
        <v>13</v>
      </c>
      <c r="AC5" s="17">
        <v>0.57999999999999996</v>
      </c>
      <c r="AD5" s="2">
        <v>29</v>
      </c>
      <c r="AE5" s="17">
        <v>0.18</v>
      </c>
      <c r="AF5" s="2"/>
      <c r="AG5" s="2"/>
      <c r="AH5" s="2"/>
      <c r="AI5" s="2"/>
      <c r="AJ5" s="2"/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13"/>
      <c r="S6" s="2"/>
      <c r="T6" s="2">
        <v>9</v>
      </c>
      <c r="U6" s="17">
        <v>0.92</v>
      </c>
      <c r="V6" s="2">
        <v>26</v>
      </c>
      <c r="W6" s="17">
        <v>0.33</v>
      </c>
      <c r="X6" s="2">
        <v>34</v>
      </c>
      <c r="Y6" s="17">
        <v>0.39</v>
      </c>
      <c r="Z6" s="2">
        <v>13</v>
      </c>
      <c r="AA6" s="17">
        <v>0.05</v>
      </c>
      <c r="AB6" s="2">
        <v>9</v>
      </c>
      <c r="AC6" s="17">
        <v>0.57999999999999996</v>
      </c>
      <c r="AD6" s="2">
        <v>32</v>
      </c>
      <c r="AE6" s="17">
        <v>0.15</v>
      </c>
      <c r="AF6" s="2"/>
      <c r="AG6" s="2"/>
      <c r="AH6" s="2"/>
      <c r="AI6" s="2"/>
      <c r="AJ6" s="2"/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5" x14ac:dyDescent="0.3">
      <c r="B7" s="9"/>
      <c r="C7" s="11"/>
      <c r="D7" s="19"/>
      <c r="E7" s="19"/>
      <c r="F7" s="20"/>
      <c r="G7" s="20"/>
      <c r="H7" s="196"/>
      <c r="I7" s="196"/>
      <c r="J7" s="11"/>
      <c r="K7" s="11"/>
      <c r="L7" s="11"/>
      <c r="M7" s="11"/>
      <c r="N7" s="11"/>
      <c r="O7" s="11"/>
      <c r="P7" s="11"/>
      <c r="Q7" s="11"/>
      <c r="R7" s="13"/>
      <c r="S7" s="2"/>
      <c r="T7" s="2">
        <v>7</v>
      </c>
      <c r="U7" s="17">
        <v>0.87</v>
      </c>
      <c r="V7" s="2">
        <v>18</v>
      </c>
      <c r="W7" s="17">
        <v>0.33</v>
      </c>
      <c r="X7" s="2">
        <v>18</v>
      </c>
      <c r="Y7" s="17">
        <v>0.38</v>
      </c>
      <c r="Z7" s="2">
        <v>25</v>
      </c>
      <c r="AA7" s="17">
        <v>0.06</v>
      </c>
      <c r="AB7" s="2">
        <v>23</v>
      </c>
      <c r="AC7" s="17">
        <v>0.51</v>
      </c>
      <c r="AD7" s="2">
        <v>18</v>
      </c>
      <c r="AE7" s="17">
        <v>0.15</v>
      </c>
      <c r="AF7" s="2"/>
      <c r="AG7" s="2"/>
      <c r="AH7" s="2"/>
      <c r="AI7" s="2"/>
      <c r="AJ7" s="2"/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5">
      <c r="B8" s="9"/>
      <c r="C8" s="11"/>
      <c r="D8" s="21"/>
      <c r="E8" s="22"/>
      <c r="F8" s="23"/>
      <c r="G8" s="24"/>
      <c r="H8" s="197"/>
      <c r="I8" s="197"/>
      <c r="J8" s="11"/>
      <c r="K8" s="11"/>
      <c r="L8" s="11"/>
      <c r="M8" s="11"/>
      <c r="N8" s="11"/>
      <c r="O8" s="11"/>
      <c r="P8" s="11"/>
      <c r="Q8" s="11"/>
      <c r="R8" s="13"/>
      <c r="S8" s="2"/>
      <c r="T8" s="2">
        <v>23</v>
      </c>
      <c r="U8" s="17">
        <v>0.85</v>
      </c>
      <c r="V8" s="2">
        <v>34</v>
      </c>
      <c r="W8" s="17">
        <v>0.36</v>
      </c>
      <c r="X8" s="2">
        <v>26</v>
      </c>
      <c r="Y8" s="17">
        <v>0.36</v>
      </c>
      <c r="Z8" s="2">
        <v>23</v>
      </c>
      <c r="AA8" s="17">
        <v>0.06</v>
      </c>
      <c r="AB8" s="2">
        <v>25</v>
      </c>
      <c r="AC8" s="17">
        <v>0.46</v>
      </c>
      <c r="AD8" s="2">
        <v>26</v>
      </c>
      <c r="AE8" s="17">
        <v>0.12</v>
      </c>
      <c r="AF8" s="2"/>
      <c r="AG8" s="2"/>
      <c r="AH8" s="2"/>
      <c r="AI8" s="2"/>
      <c r="AJ8" s="2"/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5">
      <c r="B9" s="9"/>
      <c r="C9" s="11"/>
      <c r="D9" s="21"/>
      <c r="E9" s="22"/>
      <c r="F9" s="25"/>
      <c r="G9" s="24"/>
      <c r="H9" s="197"/>
      <c r="I9" s="197"/>
      <c r="J9" s="11"/>
      <c r="K9" s="11"/>
      <c r="L9" s="11"/>
      <c r="M9" s="11"/>
      <c r="N9" s="11"/>
      <c r="O9" s="11"/>
      <c r="P9" s="11"/>
      <c r="Q9" s="11"/>
      <c r="R9" s="13"/>
      <c r="S9" s="2"/>
      <c r="T9" s="2">
        <v>4</v>
      </c>
      <c r="U9" s="17">
        <v>0.83</v>
      </c>
      <c r="V9" s="2">
        <v>31</v>
      </c>
      <c r="W9" s="17">
        <v>0.41</v>
      </c>
      <c r="X9" s="2">
        <v>29</v>
      </c>
      <c r="Y9" s="17">
        <v>0.31</v>
      </c>
      <c r="Z9" s="2">
        <v>20</v>
      </c>
      <c r="AA9" s="17">
        <v>0.06</v>
      </c>
      <c r="AB9" s="2">
        <v>22</v>
      </c>
      <c r="AC9" s="17">
        <v>0.45</v>
      </c>
      <c r="AD9" s="2">
        <v>34</v>
      </c>
      <c r="AE9" s="17">
        <v>0.12</v>
      </c>
      <c r="AF9" s="2"/>
      <c r="AG9" s="2"/>
      <c r="AH9" s="2"/>
      <c r="AI9" s="26"/>
      <c r="AJ9" s="27"/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5">
      <c r="B10" s="9"/>
      <c r="C10" s="11"/>
      <c r="D10" s="22"/>
      <c r="E10" s="22"/>
      <c r="F10" s="25"/>
      <c r="G10" s="24"/>
      <c r="H10" s="197"/>
      <c r="I10" s="197"/>
      <c r="J10" s="11"/>
      <c r="K10" s="11"/>
      <c r="L10" s="11"/>
      <c r="M10" s="11"/>
      <c r="N10" s="11"/>
      <c r="O10" s="11"/>
      <c r="P10" s="11"/>
      <c r="Q10" s="11"/>
      <c r="R10" s="13"/>
      <c r="S10" s="2"/>
      <c r="AF10" s="2"/>
      <c r="AG10" s="2"/>
      <c r="AH10" s="2"/>
      <c r="AI10" s="26"/>
      <c r="AJ10" s="27"/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5">
      <c r="B11" s="9"/>
      <c r="C11" s="11"/>
      <c r="D11" s="22"/>
      <c r="E11" s="22"/>
      <c r="F11" s="25"/>
      <c r="G11" s="24"/>
      <c r="H11" s="197"/>
      <c r="I11" s="197"/>
      <c r="J11" s="11"/>
      <c r="K11" s="11"/>
      <c r="L11" s="11"/>
      <c r="M11" s="11"/>
      <c r="N11" s="11"/>
      <c r="O11" s="11"/>
      <c r="P11" s="11"/>
      <c r="Q11" s="11"/>
      <c r="R11" s="13"/>
      <c r="S11" s="2"/>
      <c r="T11" s="2"/>
      <c r="U11" s="26"/>
      <c r="V11" s="2"/>
      <c r="W11" s="17"/>
      <c r="X11" s="2"/>
      <c r="Y11" s="17"/>
      <c r="Z11" s="2"/>
      <c r="AA11" s="17"/>
      <c r="AB11" s="2"/>
      <c r="AC11" s="17"/>
      <c r="AD11" s="2"/>
      <c r="AE11" s="17"/>
      <c r="AF11" s="2"/>
      <c r="AG11" s="2"/>
      <c r="AH11" s="2"/>
      <c r="AI11" s="26"/>
      <c r="AJ11" s="27"/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5">
      <c r="B12" s="9"/>
      <c r="C12" s="11"/>
      <c r="D12" s="22"/>
      <c r="E12" s="22"/>
      <c r="F12" s="25"/>
      <c r="G12" s="24"/>
      <c r="H12" s="197"/>
      <c r="I12" s="197"/>
      <c r="J12" s="11"/>
      <c r="K12" s="11"/>
      <c r="L12" s="11"/>
      <c r="M12" s="11"/>
      <c r="N12" s="11"/>
      <c r="O12" s="11"/>
      <c r="P12" s="11"/>
      <c r="Q12" s="11"/>
      <c r="R12" s="13"/>
      <c r="AF12" s="2"/>
      <c r="AG12" s="2"/>
      <c r="AH12" s="2"/>
      <c r="AI12" s="26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5">
      <c r="B13" s="9"/>
      <c r="C13" s="11"/>
      <c r="D13" s="193"/>
      <c r="E13" s="193"/>
      <c r="F13" s="28"/>
      <c r="G13" s="29"/>
      <c r="H13" s="194"/>
      <c r="I13" s="194"/>
      <c r="J13" s="11"/>
      <c r="K13" s="11"/>
      <c r="L13" s="11"/>
      <c r="M13" s="11"/>
      <c r="N13" s="11"/>
      <c r="O13" s="11"/>
      <c r="P13" s="11"/>
      <c r="Q13" s="11"/>
      <c r="R13" s="13"/>
      <c r="AF13" s="2"/>
      <c r="AG13" s="2"/>
      <c r="AH13" s="2"/>
      <c r="AI13" s="26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13"/>
      <c r="AF14" s="2"/>
      <c r="AG14" s="26"/>
      <c r="AH14" s="26"/>
      <c r="AI14" s="26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  <c r="AF15" s="2"/>
      <c r="AG15" s="26"/>
      <c r="AH15" s="26"/>
      <c r="AI15" s="2"/>
      <c r="AJ15" s="2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13"/>
      <c r="S16" s="2"/>
      <c r="AD16" s="2"/>
      <c r="AE16" s="17"/>
      <c r="AF16" s="2"/>
      <c r="AG16" s="26"/>
      <c r="AH16" s="26"/>
      <c r="AI16" s="2"/>
      <c r="AJ16" s="2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5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13"/>
      <c r="S17" s="2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2"/>
      <c r="AE17" s="17"/>
      <c r="AF17" s="2"/>
      <c r="AG17" s="26"/>
      <c r="AH17" s="26"/>
      <c r="AI17" s="26"/>
      <c r="AJ17" s="2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5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13"/>
      <c r="S18" s="2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26"/>
      <c r="AE18" s="26"/>
      <c r="AF18" s="2"/>
      <c r="AG18" s="26"/>
      <c r="AH18" s="26"/>
      <c r="AI18" s="2"/>
      <c r="AJ18" s="2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5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13"/>
      <c r="S19" s="2"/>
      <c r="T19" s="38"/>
      <c r="U19" s="38"/>
      <c r="V19" s="38"/>
      <c r="W19" s="38"/>
      <c r="X19" s="38"/>
      <c r="Y19" s="38"/>
      <c r="Z19" s="38"/>
      <c r="AA19" s="26"/>
      <c r="AB19" s="26"/>
      <c r="AC19" s="26"/>
      <c r="AD19" s="26"/>
      <c r="AE19" s="26"/>
      <c r="AF19" s="26"/>
      <c r="AG19" s="2"/>
      <c r="AH19" s="2"/>
      <c r="AI19" s="2"/>
      <c r="AJ19" s="2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5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13"/>
      <c r="S20" s="2"/>
      <c r="T20" s="39"/>
      <c r="U20" s="39"/>
      <c r="V20" s="39"/>
      <c r="W20" s="39"/>
      <c r="X20" s="39"/>
      <c r="Y20" s="39"/>
      <c r="Z20" s="39"/>
      <c r="AA20" s="26"/>
      <c r="AB20" s="26"/>
      <c r="AC20" s="26"/>
      <c r="AD20" s="26"/>
      <c r="AE20" s="26"/>
      <c r="AF20" s="26"/>
      <c r="AG20" s="2"/>
      <c r="AH20" s="2"/>
      <c r="AI20" s="2"/>
      <c r="AJ20" s="2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40"/>
      <c r="K21" s="36"/>
      <c r="L21" s="37"/>
      <c r="M21" s="11"/>
      <c r="N21" s="11"/>
      <c r="O21" s="11"/>
      <c r="P21" s="11"/>
      <c r="Q21" s="11"/>
      <c r="R21" s="13"/>
      <c r="S21" s="2"/>
      <c r="X21" s="26"/>
      <c r="Y21" s="26"/>
      <c r="Z21" s="26"/>
      <c r="AA21" s="26"/>
      <c r="AB21" s="26"/>
      <c r="AC21" s="26"/>
      <c r="AD21" s="26"/>
      <c r="AE21" s="26"/>
      <c r="AF21" s="26"/>
      <c r="AG21" s="2"/>
      <c r="AH21" s="2"/>
      <c r="AI21" s="2"/>
      <c r="AJ21" s="2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13"/>
      <c r="S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13"/>
      <c r="S23" s="2"/>
      <c r="V23" s="2"/>
      <c r="W23" s="2"/>
      <c r="X23" s="41"/>
      <c r="Y23" s="41"/>
      <c r="Z23" s="26"/>
      <c r="AA23" s="26"/>
      <c r="AB23" s="26"/>
      <c r="AC23" s="26"/>
      <c r="AD23" s="2"/>
      <c r="AE23" s="2"/>
      <c r="AF23" s="2"/>
      <c r="AG23" s="2"/>
      <c r="AH23" s="2"/>
      <c r="AI23" s="2"/>
      <c r="AJ23" s="2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13"/>
      <c r="S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1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1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ht="14.5" x14ac:dyDescent="0.35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/>
      <c r="S27" s="2"/>
      <c r="T27" s="2"/>
      <c r="U27" s="2"/>
      <c r="V27" s="2"/>
      <c r="W27" s="42"/>
      <c r="X27" s="26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6"/>
      <c r="AE28" s="26"/>
      <c r="AF28" s="26"/>
      <c r="AG28" s="26"/>
      <c r="AH28" s="26"/>
      <c r="AI28" s="26"/>
      <c r="AJ28" s="26"/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13"/>
      <c r="S29" s="2"/>
      <c r="T29" s="2"/>
      <c r="U29" s="41"/>
      <c r="V29" s="44"/>
      <c r="W29" s="41"/>
      <c r="X29" s="44"/>
      <c r="Y29" s="41"/>
      <c r="Z29" s="44"/>
      <c r="AA29" s="41"/>
      <c r="AB29" s="44"/>
      <c r="AC29" s="41"/>
      <c r="AD29" s="44"/>
      <c r="AE29" s="26"/>
      <c r="AF29" s="26"/>
      <c r="AG29" s="26"/>
      <c r="AH29" s="26"/>
      <c r="AI29" s="26"/>
      <c r="AJ29" s="26"/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13"/>
      <c r="S30" s="2"/>
      <c r="T30" s="2"/>
      <c r="U30" s="41"/>
      <c r="V30" s="44"/>
      <c r="W30" s="41"/>
      <c r="X30" s="44"/>
      <c r="Y30" s="41"/>
      <c r="Z30" s="44"/>
      <c r="AA30" s="41"/>
      <c r="AB30" s="44"/>
      <c r="AC30" s="41"/>
      <c r="AD30" s="44"/>
      <c r="AE30" s="26"/>
      <c r="AF30" s="26"/>
      <c r="AG30" s="26"/>
      <c r="AH30" s="26"/>
      <c r="AI30" s="26"/>
      <c r="AJ30" s="26"/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13"/>
      <c r="S31" s="2"/>
      <c r="T31" s="2"/>
      <c r="U31" s="41"/>
      <c r="V31" s="44"/>
      <c r="W31" s="41"/>
      <c r="X31" s="44"/>
      <c r="Y31" s="41"/>
      <c r="Z31" s="44"/>
      <c r="AA31" s="41"/>
      <c r="AB31" s="44"/>
      <c r="AC31" s="41"/>
      <c r="AD31" s="44"/>
      <c r="AE31" s="26"/>
      <c r="AF31" s="26"/>
      <c r="AG31" s="26"/>
      <c r="AH31" s="26"/>
      <c r="AI31" s="26"/>
      <c r="AJ31" s="26"/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13"/>
      <c r="S32" s="2"/>
      <c r="T32" s="2"/>
      <c r="U32" s="41"/>
      <c r="V32" s="44"/>
      <c r="W32" s="41"/>
      <c r="X32" s="44"/>
      <c r="Y32" s="41"/>
      <c r="Z32" s="44"/>
      <c r="AA32" s="41"/>
      <c r="AB32" s="44"/>
      <c r="AC32" s="41"/>
      <c r="AD32" s="44"/>
      <c r="AE32" s="26"/>
      <c r="AF32" s="26"/>
      <c r="AG32" s="26"/>
      <c r="AH32" s="26"/>
      <c r="AI32" s="26"/>
      <c r="AJ32" s="26"/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13"/>
      <c r="S33" s="2"/>
      <c r="T33" s="2"/>
      <c r="U33" s="41"/>
      <c r="V33" s="44"/>
      <c r="W33" s="41"/>
      <c r="X33" s="44"/>
      <c r="Y33" s="41"/>
      <c r="Z33" s="44"/>
      <c r="AA33" s="41"/>
      <c r="AB33" s="44"/>
      <c r="AC33" s="41"/>
      <c r="AD33" s="44"/>
      <c r="AE33" s="2"/>
      <c r="AF33" s="2">
        <v>1</v>
      </c>
      <c r="AG33" s="2"/>
      <c r="AH33" s="2"/>
      <c r="AI33" s="2"/>
      <c r="AJ33" s="2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13"/>
      <c r="S34" s="2"/>
      <c r="T34" s="2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2"/>
      <c r="AF34" s="2"/>
      <c r="AG34" s="2"/>
      <c r="AH34" s="2"/>
      <c r="AI34" s="2"/>
      <c r="AJ34" s="2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13"/>
      <c r="S35" s="2"/>
      <c r="T35" s="2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2"/>
      <c r="AF35" s="2"/>
      <c r="AG35" s="2"/>
      <c r="AH35" s="2"/>
      <c r="AI35" s="2"/>
      <c r="AJ35" s="2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13"/>
      <c r="S36" s="2"/>
      <c r="T36" s="2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2"/>
      <c r="AF36" s="2"/>
      <c r="AG36" s="2"/>
      <c r="AH36" s="2"/>
      <c r="AI36" s="2"/>
      <c r="AJ36" s="2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13"/>
      <c r="S37" s="2"/>
      <c r="T37" s="2"/>
      <c r="U37" s="26"/>
      <c r="V37" s="2"/>
      <c r="W37" s="2"/>
      <c r="X37" s="2"/>
      <c r="Y37" s="2"/>
      <c r="Z37" s="2"/>
      <c r="AA37" s="26"/>
      <c r="AB37" s="26"/>
      <c r="AC37" s="2"/>
      <c r="AD37" s="2"/>
      <c r="AE37" s="2"/>
      <c r="AF37" s="2"/>
      <c r="AG37" s="2"/>
      <c r="AH37" s="2"/>
      <c r="AI37" s="2"/>
      <c r="AJ37" s="2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13"/>
      <c r="S38" s="2"/>
      <c r="T38" s="2"/>
      <c r="U38" s="26"/>
      <c r="V38" s="2"/>
      <c r="W38" s="2"/>
      <c r="X38" s="2"/>
      <c r="Y38" s="2"/>
      <c r="Z38" s="2"/>
      <c r="AA38" s="26"/>
      <c r="AB38" s="26"/>
      <c r="AC38" s="2"/>
      <c r="AD38" s="2"/>
      <c r="AE38" s="2"/>
      <c r="AF38" s="2"/>
      <c r="AG38" s="2"/>
      <c r="AH38" s="2"/>
      <c r="AI38" s="2"/>
      <c r="AJ38" s="2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3"/>
      <c r="S39" s="2"/>
      <c r="T39" s="2"/>
      <c r="U39" s="26"/>
      <c r="V39" s="2"/>
      <c r="W39" s="2"/>
      <c r="X39" s="2"/>
      <c r="Y39" s="2"/>
      <c r="Z39" s="2"/>
      <c r="AA39" s="26"/>
      <c r="AB39" s="26"/>
      <c r="AC39" s="2"/>
      <c r="AD39" s="2"/>
      <c r="AE39" s="2"/>
      <c r="AF39" s="2"/>
      <c r="AG39" s="2"/>
      <c r="AH39" s="2"/>
      <c r="AI39" s="2"/>
      <c r="AJ39" s="2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thickBot="1" x14ac:dyDescent="0.35">
      <c r="B40" s="47"/>
      <c r="C40" s="48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48"/>
      <c r="O40" s="48"/>
      <c r="P40" s="48"/>
      <c r="Q40" s="48"/>
      <c r="R40" s="49"/>
      <c r="S40" s="2"/>
      <c r="T40" s="2"/>
      <c r="U40" s="26"/>
      <c r="V40" s="2"/>
      <c r="W40" s="2"/>
      <c r="X40" s="2"/>
      <c r="Y40" s="2"/>
      <c r="Z40" s="2"/>
      <c r="AA40" s="26"/>
      <c r="AB40" s="26"/>
      <c r="AC40" s="2"/>
      <c r="AD40" s="2"/>
      <c r="AE40" s="2"/>
      <c r="AF40" s="2"/>
      <c r="AG40" s="2"/>
      <c r="AH40" s="2"/>
      <c r="AI40" s="2"/>
      <c r="AJ40" s="2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1.25" customHeight="1" x14ac:dyDescent="0.3">
      <c r="S41" s="5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1.25" customHeight="1" x14ac:dyDescent="0.3">
      <c r="A42" s="50"/>
      <c r="B42" s="125" t="s">
        <v>14</v>
      </c>
      <c r="C42" s="125" t="s">
        <v>15</v>
      </c>
      <c r="D42" s="2"/>
      <c r="E42" s="2"/>
      <c r="F42" s="5"/>
      <c r="G42" s="5"/>
      <c r="H42" s="5"/>
      <c r="I42" s="5"/>
      <c r="J42" s="5"/>
      <c r="L42" s="5"/>
      <c r="M42" s="5"/>
      <c r="N42" s="5"/>
      <c r="O42" s="5"/>
      <c r="P42" s="5"/>
      <c r="Q42" s="5"/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1.25" customHeight="1" x14ac:dyDescent="0.3">
      <c r="A43" s="50"/>
      <c r="B43" s="51">
        <v>1</v>
      </c>
      <c r="C43" s="52" t="s">
        <v>16</v>
      </c>
      <c r="D43" s="2"/>
      <c r="E43" s="2"/>
      <c r="F43" s="5"/>
      <c r="G43" s="5"/>
      <c r="H43" s="5"/>
      <c r="I43" s="5"/>
      <c r="J43" s="5"/>
      <c r="K43" s="2" t="s">
        <v>104</v>
      </c>
      <c r="L43" s="5"/>
      <c r="M43" s="5"/>
      <c r="N43" s="5"/>
      <c r="O43" s="5"/>
      <c r="P43" s="5"/>
      <c r="Q43" s="5"/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ht="11.25" customHeight="1" x14ac:dyDescent="0.3">
      <c r="A44" s="50"/>
      <c r="B44" s="51">
        <v>2</v>
      </c>
      <c r="C44" s="52" t="s">
        <v>18</v>
      </c>
      <c r="D44" s="2"/>
      <c r="E44" s="2"/>
      <c r="F44" s="5"/>
      <c r="G44" s="5"/>
      <c r="H44" s="5"/>
      <c r="I44" s="5"/>
      <c r="J44" s="5"/>
      <c r="K44" s="2" t="s">
        <v>17</v>
      </c>
      <c r="L44" s="5"/>
      <c r="M44" s="5"/>
      <c r="N44" s="5"/>
      <c r="O44" s="5"/>
      <c r="P44" s="5"/>
      <c r="Q44" s="5"/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ht="11.25" customHeight="1" x14ac:dyDescent="0.3">
      <c r="A45" s="50"/>
      <c r="B45" s="51">
        <v>3</v>
      </c>
      <c r="C45" s="52" t="s">
        <v>20</v>
      </c>
      <c r="D45" s="2"/>
      <c r="E45" s="2"/>
      <c r="F45" s="5"/>
      <c r="G45" s="5"/>
      <c r="H45" s="5"/>
      <c r="I45" s="5"/>
      <c r="J45" s="5"/>
      <c r="K45" s="2" t="s">
        <v>19</v>
      </c>
      <c r="L45" s="5"/>
      <c r="M45" s="5"/>
      <c r="N45" s="5"/>
      <c r="O45" s="5"/>
      <c r="P45" s="5"/>
      <c r="Q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ht="11.25" customHeight="1" x14ac:dyDescent="0.3">
      <c r="A46" s="50"/>
      <c r="B46" s="51">
        <v>4</v>
      </c>
      <c r="C46" s="52" t="s">
        <v>24</v>
      </c>
      <c r="D46" s="2"/>
      <c r="E46" s="2"/>
      <c r="F46" s="5"/>
      <c r="G46" s="5"/>
      <c r="H46" s="5"/>
      <c r="I46" s="5"/>
      <c r="J46" s="5"/>
      <c r="K46" s="2" t="s">
        <v>21</v>
      </c>
      <c r="L46" s="5"/>
      <c r="M46" s="5"/>
      <c r="N46" s="5"/>
      <c r="O46" s="5"/>
      <c r="P46" s="5"/>
      <c r="Q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ht="11.25" customHeight="1" x14ac:dyDescent="0.3">
      <c r="A47" s="50"/>
      <c r="B47" s="51">
        <v>5</v>
      </c>
      <c r="C47" s="52" t="s">
        <v>33</v>
      </c>
      <c r="D47" s="2"/>
      <c r="E47" s="2"/>
      <c r="F47" s="5"/>
      <c r="G47" s="5"/>
      <c r="H47" s="5"/>
      <c r="I47" s="5"/>
      <c r="J47" s="5"/>
      <c r="K47" s="2" t="s">
        <v>22</v>
      </c>
      <c r="L47" s="2" t="s">
        <v>23</v>
      </c>
      <c r="M47" s="5"/>
      <c r="N47" s="5"/>
      <c r="O47" s="5"/>
      <c r="P47" s="5"/>
      <c r="Q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ht="11.25" customHeight="1" x14ac:dyDescent="0.3">
      <c r="A48" s="50"/>
      <c r="B48" s="51">
        <v>6</v>
      </c>
      <c r="C48" s="52" t="s">
        <v>36</v>
      </c>
      <c r="D48" s="2"/>
      <c r="E48" s="2"/>
      <c r="F48" s="5"/>
      <c r="G48" s="5"/>
      <c r="H48" s="5"/>
      <c r="I48" s="5"/>
      <c r="J48" s="5"/>
      <c r="K48" s="2" t="s">
        <v>25</v>
      </c>
      <c r="L48" s="2" t="s">
        <v>26</v>
      </c>
      <c r="M48" s="5"/>
      <c r="N48" s="5"/>
      <c r="O48" s="5"/>
      <c r="P48" s="5"/>
      <c r="Q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1.25" customHeight="1" x14ac:dyDescent="0.3">
      <c r="A49" s="50"/>
      <c r="B49" s="51">
        <v>7</v>
      </c>
      <c r="C49" s="52" t="s">
        <v>38</v>
      </c>
      <c r="D49" s="2"/>
      <c r="E49" s="2"/>
      <c r="F49" s="5"/>
      <c r="G49" s="5"/>
      <c r="H49" s="5"/>
      <c r="I49" s="5"/>
      <c r="J49" s="5"/>
      <c r="K49" s="26" t="s">
        <v>27</v>
      </c>
      <c r="L49" s="26" t="s">
        <v>28</v>
      </c>
      <c r="M49" s="5"/>
      <c r="N49" s="5"/>
      <c r="O49" s="5"/>
      <c r="P49" s="5"/>
      <c r="Q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1.25" customHeight="1" x14ac:dyDescent="0.3">
      <c r="A50" s="50"/>
      <c r="B50" s="51">
        <v>8</v>
      </c>
      <c r="C50" s="52" t="s">
        <v>40</v>
      </c>
      <c r="D50" s="2"/>
      <c r="E50" s="2"/>
      <c r="F50" s="5"/>
      <c r="G50" s="5"/>
      <c r="H50" s="5"/>
      <c r="I50" s="5"/>
      <c r="J50" s="5"/>
      <c r="K50" s="26" t="s">
        <v>29</v>
      </c>
      <c r="L50" s="26" t="s">
        <v>30</v>
      </c>
      <c r="M50" s="5"/>
      <c r="N50" s="5"/>
      <c r="O50" s="5"/>
      <c r="P50" s="5"/>
      <c r="Q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1.25" customHeight="1" x14ac:dyDescent="0.3">
      <c r="A51" s="50"/>
      <c r="B51" s="51">
        <v>9</v>
      </c>
      <c r="C51" s="52" t="s">
        <v>41</v>
      </c>
      <c r="D51" s="2"/>
      <c r="E51" s="2"/>
      <c r="F51" s="5"/>
      <c r="G51" s="5"/>
      <c r="H51" s="5"/>
      <c r="I51" s="5"/>
      <c r="J51" s="5"/>
      <c r="K51" s="2" t="s">
        <v>31</v>
      </c>
      <c r="L51" s="2" t="s">
        <v>32</v>
      </c>
      <c r="M51" s="5"/>
      <c r="N51" s="5"/>
      <c r="O51" s="5"/>
      <c r="P51" s="5"/>
      <c r="Q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1.25" customHeight="1" x14ac:dyDescent="0.3">
      <c r="A52" s="50"/>
      <c r="B52" s="51">
        <v>10</v>
      </c>
      <c r="C52" s="52" t="s">
        <v>42</v>
      </c>
      <c r="D52" s="2"/>
      <c r="E52" s="2"/>
      <c r="F52" s="5"/>
      <c r="G52" s="5"/>
      <c r="H52" s="5"/>
      <c r="I52" s="5"/>
      <c r="J52" s="5"/>
      <c r="K52" s="2" t="s">
        <v>34</v>
      </c>
      <c r="L52" s="2" t="s">
        <v>35</v>
      </c>
      <c r="M52" s="5"/>
      <c r="N52" s="5"/>
      <c r="O52" s="5"/>
      <c r="P52" s="5"/>
      <c r="Q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1.25" customHeight="1" x14ac:dyDescent="0.3">
      <c r="A53" s="50"/>
      <c r="B53" s="51">
        <v>12</v>
      </c>
      <c r="C53" s="52" t="s">
        <v>43</v>
      </c>
      <c r="D53" s="2"/>
      <c r="E53" s="2"/>
      <c r="F53" s="5"/>
      <c r="G53" s="5"/>
      <c r="H53" s="5"/>
      <c r="I53" s="5"/>
      <c r="J53" s="5"/>
      <c r="K53" s="121" t="s">
        <v>37</v>
      </c>
      <c r="L53" s="121">
        <v>1</v>
      </c>
      <c r="M53" s="121" t="str">
        <f>CHOOSE(L53, L47, L48,L49,L50,L51,L52)</f>
        <v>Highest % Positive Items</v>
      </c>
      <c r="N53" s="121">
        <f>CHOOSE(L53, T5, V5,X5,Z5,AB5,AD5)</f>
        <v>13</v>
      </c>
      <c r="O53" s="122">
        <f>CHOOSE(L53, U5, W5,Y5,AA5,AC5,AE5)</f>
        <v>0.94</v>
      </c>
      <c r="P53" s="121">
        <f>CHOOSE(L53, T6, V6,X6,Z6,AB6,AD6)</f>
        <v>9</v>
      </c>
      <c r="Q53" s="122">
        <f>CHOOSE(L53, U6, W6,Y6,AA6,AC6,AE6)</f>
        <v>0.92</v>
      </c>
      <c r="R53" s="121">
        <f>CHOOSE(L53, T7, V7,X7,Z7,AB7,AD7)</f>
        <v>7</v>
      </c>
      <c r="S53" s="122">
        <f>CHOOSE(L53, U7, W7,Y7,AA7,AC7,AE7)</f>
        <v>0.87</v>
      </c>
      <c r="T53" s="121">
        <f>CHOOSE(L53, T8, V8,X8,Z8,AB8,AD8)</f>
        <v>23</v>
      </c>
      <c r="U53" s="122">
        <f>CHOOSE(L53, U8, W8,Y8,AA8,AC8,AE8)</f>
        <v>0.85</v>
      </c>
      <c r="V53" s="121">
        <f>CHOOSE(L53, T9, V9,X9,Z9,AB9,AD9)</f>
        <v>4</v>
      </c>
      <c r="W53" s="122">
        <f>CHOOSE(L53, U9, W9,Y9,AA9,AC9,AE9)</f>
        <v>0.83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ht="11.25" customHeight="1" x14ac:dyDescent="0.3">
      <c r="A54" s="50"/>
      <c r="B54" s="51">
        <v>13</v>
      </c>
      <c r="C54" s="52" t="s">
        <v>44</v>
      </c>
      <c r="D54" s="2"/>
      <c r="E54" s="2"/>
      <c r="F54" s="5"/>
      <c r="G54" s="5"/>
      <c r="H54" s="5"/>
      <c r="I54" s="5"/>
      <c r="J54" s="5"/>
      <c r="K54" s="121" t="s">
        <v>39</v>
      </c>
      <c r="L54" s="121">
        <v>3</v>
      </c>
      <c r="M54" s="121" t="str">
        <f>CHOOSE(L54, L47, L48, L49,L50,L51,L52)</f>
        <v>Highest % Negative Items</v>
      </c>
      <c r="N54" s="121">
        <f>CHOOSE(L54, T5, V5, X5,Z5,AB5,AD5)</f>
        <v>32</v>
      </c>
      <c r="O54" s="122">
        <f>CHOOSE(L54, U5, W5, Y5,AA5,AC5,AE5)</f>
        <v>0.39</v>
      </c>
      <c r="P54" s="121">
        <f>CHOOSE(L54, T6, V6, X6,Z6,AB6,AD6)</f>
        <v>34</v>
      </c>
      <c r="Q54" s="122">
        <f>CHOOSE(L54, U6, W6, Y6,AA6,AC6,AE6)</f>
        <v>0.39</v>
      </c>
      <c r="R54" s="121">
        <f>CHOOSE(L54, T7, V7, X7,Z7,AB7,AD7)</f>
        <v>18</v>
      </c>
      <c r="S54" s="122">
        <f>CHOOSE(L54, U7, W7, Y7,AA7,AC7,AE7)</f>
        <v>0.38</v>
      </c>
      <c r="T54" s="121">
        <f>CHOOSE(L54, T8, V8, X8,Z8,AB8,AD8)</f>
        <v>26</v>
      </c>
      <c r="U54" s="122">
        <f>CHOOSE(L54, U8, W8, Y8,AA8,AC8,AE8)</f>
        <v>0.36</v>
      </c>
      <c r="V54" s="121">
        <f>CHOOSE(L54, T9, V9, X9,Z9,AB9,AD9)</f>
        <v>29</v>
      </c>
      <c r="W54" s="122">
        <f>CHOOSE(L54, U9, W9, Y9,AA9,AC9,AE9)</f>
        <v>0.31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ht="11.25" customHeight="1" x14ac:dyDescent="0.35">
      <c r="A55" s="50"/>
      <c r="B55" s="51">
        <v>14</v>
      </c>
      <c r="C55" s="52" t="s">
        <v>45</v>
      </c>
      <c r="D55" s="2"/>
      <c r="E55" s="2"/>
      <c r="F55" s="5"/>
      <c r="G55" s="5"/>
      <c r="H55" s="5"/>
      <c r="I55" s="5"/>
      <c r="J55" s="5"/>
      <c r="K55" s="121"/>
      <c r="L55" s="123"/>
      <c r="M55" s="123"/>
      <c r="N55" s="123" t="str">
        <f>CONCATENATE("Q"&amp;N53)</f>
        <v>Q13</v>
      </c>
      <c r="O55" s="124" t="str">
        <f>VLOOKUP(N53, B43:C126, 2,FALSE)</f>
        <v>My work unit has the job-relevant knowledge and skills necessary to accomplish organizational goals.</v>
      </c>
      <c r="P55" s="123" t="str">
        <f>CONCATENATE("Q"&amp;P53)</f>
        <v>Q9</v>
      </c>
      <c r="Q55" s="124" t="str">
        <f>VLOOKUP(P53,  B43:C126, 2,FALSE)</f>
        <v>The people I work with cooperate to get the job done.</v>
      </c>
      <c r="R55" s="123" t="str">
        <f>CONCATENATE("Q"&amp;R53)</f>
        <v>Q7</v>
      </c>
      <c r="S55" s="124" t="str">
        <f>VLOOKUP(R53, B43:C126, 2,FALSE)</f>
        <v>I know how my work relates to the agency's goals.</v>
      </c>
      <c r="T55" s="123" t="str">
        <f>CONCATENATE("Q"&amp;T53)</f>
        <v>Q23</v>
      </c>
      <c r="U55" s="124" t="str">
        <f>VLOOKUP(T53,B43:C126, 2,FALSE)</f>
        <v>My supervisor treats me with respect.</v>
      </c>
      <c r="V55" s="123" t="str">
        <f>CONCATENATE("Q"&amp;V53)</f>
        <v>Q4</v>
      </c>
      <c r="W55" s="124" t="str">
        <f>VLOOKUP(V53,B43:C126, 2,FALSE)</f>
        <v>I know what is expected of me on the job.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1.25" customHeight="1" x14ac:dyDescent="0.35">
      <c r="A56" s="50"/>
      <c r="B56" s="51">
        <v>15</v>
      </c>
      <c r="C56" s="52" t="s">
        <v>46</v>
      </c>
      <c r="D56" s="2"/>
      <c r="E56" s="2"/>
      <c r="F56" s="5"/>
      <c r="G56" s="5"/>
      <c r="H56" s="5"/>
      <c r="I56" s="5"/>
      <c r="J56" s="5"/>
      <c r="K56" s="121"/>
      <c r="L56" s="123"/>
      <c r="M56" s="123"/>
      <c r="N56" s="123" t="str">
        <f>CONCATENATE("Q"&amp;N54)</f>
        <v>Q32</v>
      </c>
      <c r="O56" s="124" t="str">
        <f>VLOOKUP(N54,B43:C126, 2,FALSE)</f>
        <v>Senior leaders demonstrate support for Work-Life programs.</v>
      </c>
      <c r="P56" s="123" t="str">
        <f>CONCATENATE("Q"&amp;P54)</f>
        <v>Q34</v>
      </c>
      <c r="Q56" s="124" t="str">
        <f>VLOOKUP(P54,B43:C126, 2,FALSE)</f>
        <v>How satisfied are you with the information you receive from management on what's going on in your organization?</v>
      </c>
      <c r="R56" s="123" t="str">
        <f>CONCATENATE("Q"&amp;R54)</f>
        <v>Q18</v>
      </c>
      <c r="S56" s="124" t="str">
        <f>VLOOKUP(R54,B43:C126, 2,FALSE)</f>
        <v>I believe the results of this survey will be used to make my agency a better place to work.</v>
      </c>
      <c r="T56" s="123" t="str">
        <f>CONCATENATE("Q"&amp;T54)</f>
        <v>Q26</v>
      </c>
      <c r="U56" s="124" t="str">
        <f>VLOOKUP(T54,B43:C126, 2,FALSE)</f>
        <v>In my organization, senior leaders generate high levels of motivation and commitment in the workforce.</v>
      </c>
      <c r="V56" s="123" t="str">
        <f>CONCATENATE("Q"&amp;V54)</f>
        <v>Q29</v>
      </c>
      <c r="W56" s="124" t="str">
        <f>VLOOKUP(V54,B43:C126, 2,FALSE)</f>
        <v>Managers promote communication among different work units (for example, about projects, goals, needed resources).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1.25" customHeight="1" x14ac:dyDescent="0.3">
      <c r="A57" s="50"/>
      <c r="B57" s="51">
        <v>16</v>
      </c>
      <c r="C57" s="52" t="s">
        <v>47</v>
      </c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1.25" customHeight="1" x14ac:dyDescent="0.3">
      <c r="A58" s="50"/>
      <c r="B58" s="51">
        <v>17</v>
      </c>
      <c r="C58" s="52" t="s">
        <v>48</v>
      </c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1.25" customHeight="1" x14ac:dyDescent="0.3">
      <c r="A59" s="50"/>
      <c r="B59" s="51">
        <v>18</v>
      </c>
      <c r="C59" s="52" t="s">
        <v>49</v>
      </c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1.25" customHeight="1" x14ac:dyDescent="0.3">
      <c r="A60" s="50"/>
      <c r="B60" s="51">
        <v>19</v>
      </c>
      <c r="C60" s="52" t="s">
        <v>50</v>
      </c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53" ht="11.25" customHeight="1" x14ac:dyDescent="0.3">
      <c r="A61" s="50"/>
      <c r="B61" s="51">
        <v>20</v>
      </c>
      <c r="C61" s="52" t="s">
        <v>51</v>
      </c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53" ht="11.25" customHeight="1" x14ac:dyDescent="0.3">
      <c r="A62" s="50"/>
      <c r="B62" s="51">
        <v>21</v>
      </c>
      <c r="C62" s="52" t="s">
        <v>52</v>
      </c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53" ht="11.25" customHeight="1" x14ac:dyDescent="0.3">
      <c r="A63" s="50"/>
      <c r="B63" s="51">
        <v>22</v>
      </c>
      <c r="C63" s="52" t="s">
        <v>53</v>
      </c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53" ht="11.25" customHeight="1" x14ac:dyDescent="0.3">
      <c r="A64" s="50"/>
      <c r="B64" s="51">
        <v>23</v>
      </c>
      <c r="C64" s="52" t="s">
        <v>54</v>
      </c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1.25" customHeight="1" x14ac:dyDescent="0.3">
      <c r="A65" s="50"/>
      <c r="B65" s="51">
        <v>24</v>
      </c>
      <c r="C65" s="52" t="s">
        <v>55</v>
      </c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1.25" customHeight="1" x14ac:dyDescent="0.3">
      <c r="A66" s="50"/>
      <c r="B66" s="51">
        <v>25</v>
      </c>
      <c r="C66" s="52" t="s">
        <v>56</v>
      </c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1.25" customHeight="1" x14ac:dyDescent="0.3">
      <c r="A67" s="50"/>
      <c r="B67" s="51">
        <v>26</v>
      </c>
      <c r="C67" s="52" t="s">
        <v>57</v>
      </c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1.25" customHeight="1" x14ac:dyDescent="0.3">
      <c r="A68" s="50"/>
      <c r="B68" s="51">
        <v>27</v>
      </c>
      <c r="C68" s="52" t="s">
        <v>58</v>
      </c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1.25" customHeight="1" x14ac:dyDescent="0.3">
      <c r="A69" s="50"/>
      <c r="B69" s="51">
        <v>28</v>
      </c>
      <c r="C69" s="52" t="s">
        <v>59</v>
      </c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1.25" customHeight="1" x14ac:dyDescent="0.3">
      <c r="A70" s="50"/>
      <c r="B70" s="51">
        <v>29</v>
      </c>
      <c r="C70" s="52" t="s">
        <v>100</v>
      </c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1.25" customHeight="1" x14ac:dyDescent="0.3">
      <c r="A71" s="50"/>
      <c r="B71" s="51">
        <v>30</v>
      </c>
      <c r="C71" s="52" t="s">
        <v>60</v>
      </c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1.25" customHeight="1" x14ac:dyDescent="0.3">
      <c r="A72" s="50"/>
      <c r="B72" s="51">
        <v>31</v>
      </c>
      <c r="C72" s="52" t="s">
        <v>61</v>
      </c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1.25" customHeight="1" x14ac:dyDescent="0.3">
      <c r="A73" s="50"/>
      <c r="B73" s="51">
        <v>32</v>
      </c>
      <c r="C73" s="52" t="s">
        <v>102</v>
      </c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1.25" customHeight="1" x14ac:dyDescent="0.3">
      <c r="A74" s="50"/>
      <c r="B74" s="51">
        <v>33</v>
      </c>
      <c r="C74" s="52" t="s">
        <v>113</v>
      </c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1.25" customHeight="1" x14ac:dyDescent="0.3">
      <c r="A75" s="50"/>
      <c r="B75" s="51">
        <v>34</v>
      </c>
      <c r="C75" s="52" t="s">
        <v>62</v>
      </c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1.25" customHeight="1" x14ac:dyDescent="0.3">
      <c r="A76" s="50"/>
      <c r="B76" s="51">
        <v>35</v>
      </c>
      <c r="C76" s="52" t="s">
        <v>63</v>
      </c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1.25" customHeight="1" x14ac:dyDescent="0.3">
      <c r="A77" s="50"/>
      <c r="B77" s="51">
        <v>36</v>
      </c>
      <c r="C77" s="52" t="s">
        <v>64</v>
      </c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1.25" customHeight="1" x14ac:dyDescent="0.3">
      <c r="A78" s="50"/>
      <c r="B78" s="51">
        <v>37</v>
      </c>
      <c r="C78" s="52" t="s">
        <v>65</v>
      </c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1.25" customHeight="1" x14ac:dyDescent="0.3">
      <c r="A79" s="50"/>
      <c r="B79" s="51">
        <v>38</v>
      </c>
      <c r="C79" s="52" t="s">
        <v>66</v>
      </c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1.25" customHeight="1" x14ac:dyDescent="0.3">
      <c r="A80" s="50"/>
      <c r="B80" s="51"/>
      <c r="C80" s="5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1.25" customHeight="1" x14ac:dyDescent="0.3">
      <c r="A81" s="50"/>
      <c r="B81" s="51"/>
      <c r="C81" s="5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1.25" customHeight="1" x14ac:dyDescent="0.3">
      <c r="A82" s="50"/>
      <c r="B82" s="51"/>
      <c r="C82" s="5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1.25" customHeight="1" x14ac:dyDescent="0.3">
      <c r="A83" s="50"/>
      <c r="B83" s="51"/>
      <c r="C83" s="5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1.25" customHeight="1" x14ac:dyDescent="0.3">
      <c r="A84" s="50"/>
      <c r="B84" s="51"/>
      <c r="C84" s="5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1.25" customHeight="1" x14ac:dyDescent="0.3">
      <c r="A85" s="50"/>
      <c r="B85" s="51"/>
      <c r="C85" s="5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1.25" customHeight="1" x14ac:dyDescent="0.3">
      <c r="A86" s="50"/>
      <c r="B86" s="51"/>
      <c r="C86" s="5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1.25" customHeight="1" x14ac:dyDescent="0.3">
      <c r="A87" s="50"/>
      <c r="B87" s="51"/>
      <c r="C87" s="5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1.25" customHeight="1" x14ac:dyDescent="0.3">
      <c r="A88" s="50"/>
      <c r="B88" s="51"/>
      <c r="C88" s="5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1.25" customHeight="1" x14ac:dyDescent="0.3">
      <c r="A89" s="50"/>
      <c r="B89" s="51"/>
      <c r="C89" s="5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1.25" customHeight="1" x14ac:dyDescent="0.3">
      <c r="A90" s="50"/>
      <c r="B90" s="51"/>
      <c r="C90" s="5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1.25" customHeight="1" x14ac:dyDescent="0.3">
      <c r="A91" s="50"/>
      <c r="B91" s="51"/>
      <c r="C91" s="5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1.25" customHeight="1" x14ac:dyDescent="0.3">
      <c r="A92" s="50"/>
      <c r="B92" s="51"/>
      <c r="C92" s="5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1.25" customHeight="1" x14ac:dyDescent="0.3">
      <c r="A93" s="50"/>
      <c r="B93" s="51"/>
      <c r="C93" s="5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1.25" customHeight="1" x14ac:dyDescent="0.3">
      <c r="A94" s="50"/>
      <c r="B94" s="51"/>
      <c r="C94" s="5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1.25" customHeight="1" x14ac:dyDescent="0.3">
      <c r="A95" s="50"/>
      <c r="B95" s="51"/>
      <c r="C95" s="5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1.25" customHeight="1" x14ac:dyDescent="0.3">
      <c r="A96" s="50"/>
      <c r="B96" s="51"/>
      <c r="C96" s="5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1.25" customHeight="1" x14ac:dyDescent="0.3">
      <c r="A97" s="50"/>
      <c r="B97" s="51"/>
      <c r="C97" s="5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1.25" customHeight="1" x14ac:dyDescent="0.3">
      <c r="A98" s="50"/>
      <c r="B98" s="51"/>
      <c r="C98" s="5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1.25" customHeight="1" x14ac:dyDescent="0.3">
      <c r="A99" s="50"/>
      <c r="B99" s="51"/>
      <c r="C99" s="5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1.25" customHeight="1" x14ac:dyDescent="0.3">
      <c r="A100" s="50"/>
      <c r="B100" s="51"/>
      <c r="C100" s="5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1.25" customHeight="1" x14ac:dyDescent="0.3">
      <c r="A101" s="50"/>
      <c r="B101" s="51"/>
      <c r="C101" s="5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1.25" customHeight="1" x14ac:dyDescent="0.3">
      <c r="A102" s="50"/>
      <c r="B102" s="51"/>
      <c r="C102" s="5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1.25" customHeight="1" x14ac:dyDescent="0.3">
      <c r="A103" s="50"/>
      <c r="B103" s="51"/>
      <c r="C103" s="5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1.25" customHeight="1" x14ac:dyDescent="0.3">
      <c r="A104" s="50"/>
      <c r="B104" s="51"/>
      <c r="C104" s="5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1.25" customHeight="1" x14ac:dyDescent="0.3">
      <c r="A105" s="50"/>
      <c r="B105" s="51"/>
      <c r="C105" s="5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1.25" customHeight="1" x14ac:dyDescent="0.3">
      <c r="A106" s="50"/>
      <c r="B106" s="51"/>
      <c r="C106" s="5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1.25" customHeight="1" x14ac:dyDescent="0.3">
      <c r="A107" s="50"/>
      <c r="B107" s="51"/>
      <c r="C107" s="5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1.25" customHeight="1" x14ac:dyDescent="0.3">
      <c r="A108" s="50"/>
      <c r="B108" s="51"/>
      <c r="C108" s="5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1.25" customHeight="1" x14ac:dyDescent="0.3">
      <c r="A109" s="50"/>
      <c r="B109" s="51"/>
      <c r="C109" s="5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1.25" customHeight="1" x14ac:dyDescent="0.3">
      <c r="A110" s="50"/>
      <c r="B110" s="51"/>
      <c r="C110" s="5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1.25" customHeight="1" x14ac:dyDescent="0.3">
      <c r="A111" s="50"/>
      <c r="B111" s="51"/>
      <c r="C111" s="5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1.25" customHeight="1" x14ac:dyDescent="0.3">
      <c r="A112" s="50"/>
      <c r="B112" s="51"/>
      <c r="C112" s="5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1.25" customHeight="1" x14ac:dyDescent="0.3">
      <c r="A113" s="50"/>
      <c r="B113" s="51"/>
      <c r="C113" s="5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1.25" customHeight="1" x14ac:dyDescent="0.3">
      <c r="A114" s="50"/>
      <c r="B114" s="51"/>
      <c r="C114" s="5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1.25" customHeight="1" x14ac:dyDescent="0.3">
      <c r="A115" s="50"/>
      <c r="B115" s="51"/>
      <c r="C115" s="53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1.25" customHeight="1" x14ac:dyDescent="0.3">
      <c r="A116" s="50"/>
      <c r="B116" s="51"/>
      <c r="C116" s="53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1.25" customHeight="1" x14ac:dyDescent="0.3">
      <c r="A117" s="50"/>
      <c r="B117" s="51"/>
      <c r="C117" s="53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1.25" customHeight="1" x14ac:dyDescent="0.3">
      <c r="A118" s="50"/>
      <c r="B118" s="51"/>
      <c r="C118" s="53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1.25" customHeight="1" x14ac:dyDescent="0.3">
      <c r="A119" s="50"/>
      <c r="B119" s="51"/>
      <c r="C119" s="53"/>
      <c r="D119" s="50"/>
      <c r="E119" s="50"/>
    </row>
    <row r="120" spans="1:17" ht="11.25" customHeight="1" x14ac:dyDescent="0.3">
      <c r="A120" s="50"/>
      <c r="B120" s="51"/>
      <c r="C120" s="53"/>
      <c r="D120" s="50"/>
      <c r="E120" s="50"/>
    </row>
    <row r="121" spans="1:17" ht="11.25" customHeight="1" x14ac:dyDescent="0.3">
      <c r="A121" s="50"/>
      <c r="B121" s="51"/>
      <c r="C121" s="53"/>
      <c r="D121" s="50"/>
      <c r="E121" s="50"/>
    </row>
    <row r="122" spans="1:17" ht="11.25" customHeight="1" x14ac:dyDescent="0.3">
      <c r="A122" s="50"/>
      <c r="B122" s="51"/>
      <c r="C122" s="53"/>
      <c r="D122" s="50"/>
      <c r="E122" s="50"/>
    </row>
    <row r="123" spans="1:17" ht="11.25" customHeight="1" x14ac:dyDescent="0.3">
      <c r="A123" s="50"/>
      <c r="B123" s="51"/>
      <c r="C123" s="53"/>
      <c r="D123" s="50"/>
      <c r="E123" s="50"/>
    </row>
    <row r="124" spans="1:17" ht="11.25" customHeight="1" x14ac:dyDescent="0.3">
      <c r="A124" s="50"/>
      <c r="B124" s="51"/>
      <c r="C124" s="53"/>
      <c r="D124" s="50"/>
      <c r="E124" s="50"/>
    </row>
    <row r="125" spans="1:17" ht="14.5" x14ac:dyDescent="0.3">
      <c r="A125" s="50"/>
      <c r="B125" s="51"/>
      <c r="C125" s="53"/>
      <c r="D125" s="50"/>
      <c r="E125" s="50"/>
    </row>
    <row r="126" spans="1:17" ht="14.5" x14ac:dyDescent="0.3">
      <c r="A126" s="50"/>
      <c r="B126" s="51"/>
      <c r="C126" s="53"/>
      <c r="D126" s="50"/>
      <c r="E126" s="50"/>
    </row>
    <row r="127" spans="1:17" ht="14.5" x14ac:dyDescent="0.3">
      <c r="A127" s="50"/>
      <c r="B127" s="51"/>
      <c r="C127" s="53"/>
      <c r="D127" s="50"/>
      <c r="E127" s="50"/>
    </row>
    <row r="128" spans="1:17" x14ac:dyDescent="0.3">
      <c r="A128" s="50"/>
      <c r="B128" s="50"/>
      <c r="C128" s="50"/>
      <c r="D128" s="50"/>
      <c r="E128" s="50"/>
    </row>
    <row r="129" spans="1:5" x14ac:dyDescent="0.3">
      <c r="A129" s="50"/>
      <c r="B129" s="50"/>
      <c r="C129" s="50"/>
      <c r="D129" s="50"/>
      <c r="E129" s="50"/>
    </row>
    <row r="130" spans="1:5" x14ac:dyDescent="0.3">
      <c r="A130" s="50"/>
      <c r="B130" s="50"/>
      <c r="C130" s="50"/>
      <c r="D130" s="50"/>
      <c r="E130" s="50"/>
    </row>
    <row r="131" spans="1:5" x14ac:dyDescent="0.3">
      <c r="A131" s="50"/>
      <c r="B131" s="50"/>
      <c r="C131" s="50"/>
      <c r="D131" s="50"/>
      <c r="E131" s="50"/>
    </row>
    <row r="132" spans="1:5" x14ac:dyDescent="0.3">
      <c r="A132" s="50"/>
      <c r="B132" s="50"/>
      <c r="C132" s="50"/>
      <c r="D132" s="50"/>
      <c r="E132" s="50"/>
    </row>
    <row r="133" spans="1:5" x14ac:dyDescent="0.3">
      <c r="A133" s="50"/>
      <c r="B133" s="50"/>
      <c r="C133" s="50"/>
      <c r="D133" s="50"/>
      <c r="E133" s="50"/>
    </row>
    <row r="134" spans="1:5" x14ac:dyDescent="0.3">
      <c r="A134" s="50"/>
      <c r="B134" s="50"/>
      <c r="C134" s="50"/>
      <c r="D134" s="50"/>
      <c r="E134" s="50"/>
    </row>
    <row r="135" spans="1:5" x14ac:dyDescent="0.3">
      <c r="A135" s="50"/>
      <c r="B135" s="50"/>
      <c r="C135" s="50"/>
      <c r="D135" s="50"/>
      <c r="E135" s="50"/>
    </row>
    <row r="136" spans="1:5" x14ac:dyDescent="0.3">
      <c r="A136" s="50"/>
      <c r="B136" s="50"/>
      <c r="C136" s="50"/>
      <c r="D136" s="50"/>
      <c r="E136" s="50"/>
    </row>
    <row r="137" spans="1:5" x14ac:dyDescent="0.3">
      <c r="A137" s="50"/>
      <c r="B137" s="50"/>
      <c r="C137" s="50"/>
      <c r="D137" s="50"/>
      <c r="E137" s="50"/>
    </row>
    <row r="138" spans="1:5" x14ac:dyDescent="0.3">
      <c r="A138" s="50"/>
      <c r="B138" s="50"/>
      <c r="C138" s="50"/>
      <c r="D138" s="50"/>
      <c r="E138" s="50"/>
    </row>
    <row r="139" spans="1:5" x14ac:dyDescent="0.3">
      <c r="A139" s="50"/>
      <c r="B139" s="50"/>
      <c r="C139" s="50"/>
      <c r="D139" s="50"/>
      <c r="E139" s="50"/>
    </row>
    <row r="140" spans="1:5" x14ac:dyDescent="0.3">
      <c r="A140" s="50"/>
      <c r="B140" s="50"/>
      <c r="C140" s="50"/>
      <c r="D140" s="50"/>
      <c r="E140" s="50"/>
    </row>
    <row r="141" spans="1:5" x14ac:dyDescent="0.3">
      <c r="A141" s="50"/>
      <c r="B141" s="50"/>
      <c r="C141" s="50"/>
      <c r="D141" s="50"/>
      <c r="E141" s="50"/>
    </row>
    <row r="142" spans="1:5" x14ac:dyDescent="0.3">
      <c r="A142" s="50"/>
      <c r="B142" s="50"/>
      <c r="C142" s="50"/>
      <c r="D142" s="50"/>
      <c r="E142" s="50"/>
    </row>
    <row r="143" spans="1:5" x14ac:dyDescent="0.3">
      <c r="A143" s="50"/>
      <c r="B143" s="50"/>
      <c r="C143" s="50"/>
      <c r="D143" s="50"/>
      <c r="E143" s="50"/>
    </row>
    <row r="144" spans="1:5" x14ac:dyDescent="0.3">
      <c r="A144" s="50"/>
      <c r="B144" s="50"/>
      <c r="C144" s="50"/>
      <c r="D144" s="50"/>
      <c r="E144" s="50"/>
    </row>
    <row r="145" spans="1:5" x14ac:dyDescent="0.3">
      <c r="A145" s="50"/>
      <c r="B145" s="50"/>
      <c r="C145" s="50"/>
      <c r="D145" s="50"/>
      <c r="E145" s="50"/>
    </row>
    <row r="146" spans="1:5" x14ac:dyDescent="0.3">
      <c r="A146" s="50"/>
      <c r="B146" s="50"/>
      <c r="C146" s="50"/>
      <c r="D146" s="50"/>
      <c r="E146" s="50"/>
    </row>
    <row r="147" spans="1:5" x14ac:dyDescent="0.3">
      <c r="A147" s="50"/>
      <c r="B147" s="50"/>
      <c r="C147" s="50"/>
      <c r="D147" s="50"/>
      <c r="E147" s="50"/>
    </row>
    <row r="148" spans="1:5" x14ac:dyDescent="0.3">
      <c r="A148" s="50"/>
      <c r="B148" s="50"/>
      <c r="C148" s="50"/>
      <c r="D148" s="50"/>
      <c r="E148" s="50"/>
    </row>
    <row r="149" spans="1:5" x14ac:dyDescent="0.3">
      <c r="A149" s="50"/>
      <c r="B149" s="50"/>
      <c r="C149" s="50"/>
      <c r="D149" s="50"/>
      <c r="E149" s="50"/>
    </row>
    <row r="150" spans="1:5" x14ac:dyDescent="0.3">
      <c r="A150" s="50"/>
      <c r="B150" s="50"/>
      <c r="C150" s="50"/>
      <c r="D150" s="50"/>
      <c r="E150" s="50"/>
    </row>
    <row r="151" spans="1:5" x14ac:dyDescent="0.3">
      <c r="A151" s="50"/>
      <c r="B151" s="50"/>
      <c r="C151" s="50"/>
      <c r="D151" s="50"/>
      <c r="E151" s="50"/>
    </row>
    <row r="152" spans="1:5" x14ac:dyDescent="0.3">
      <c r="A152" s="50"/>
      <c r="B152" s="50"/>
      <c r="C152" s="50"/>
      <c r="D152" s="50"/>
      <c r="E152" s="50"/>
    </row>
    <row r="153" spans="1:5" x14ac:dyDescent="0.3">
      <c r="A153" s="50"/>
      <c r="B153" s="50"/>
      <c r="C153" s="50"/>
      <c r="D153" s="50"/>
      <c r="E153" s="50"/>
    </row>
    <row r="154" spans="1:5" x14ac:dyDescent="0.3">
      <c r="A154" s="50"/>
      <c r="B154" s="50"/>
      <c r="C154" s="50"/>
      <c r="D154" s="50"/>
      <c r="E154" s="50"/>
    </row>
    <row r="155" spans="1:5" x14ac:dyDescent="0.3">
      <c r="A155" s="50"/>
      <c r="B155" s="50"/>
      <c r="C155" s="50"/>
      <c r="D155" s="50"/>
      <c r="E155" s="50"/>
    </row>
    <row r="156" spans="1:5" x14ac:dyDescent="0.3">
      <c r="A156" s="50"/>
      <c r="B156" s="50"/>
      <c r="C156" s="50"/>
      <c r="D156" s="50"/>
      <c r="E156" s="50"/>
    </row>
    <row r="157" spans="1:5" x14ac:dyDescent="0.3">
      <c r="A157" s="50"/>
      <c r="B157" s="50"/>
      <c r="C157" s="50"/>
      <c r="D157" s="50"/>
      <c r="E157" s="50"/>
    </row>
    <row r="158" spans="1:5" x14ac:dyDescent="0.3">
      <c r="A158" s="50"/>
      <c r="B158" s="50"/>
      <c r="C158" s="50"/>
      <c r="D158" s="50"/>
      <c r="E158" s="50"/>
    </row>
    <row r="159" spans="1:5" x14ac:dyDescent="0.3">
      <c r="A159" s="50"/>
      <c r="B159" s="50"/>
      <c r="C159" s="50"/>
      <c r="D159" s="50"/>
      <c r="E159" s="50"/>
    </row>
    <row r="160" spans="1:5" x14ac:dyDescent="0.3">
      <c r="A160" s="50"/>
      <c r="B160" s="50"/>
      <c r="C160" s="50"/>
      <c r="D160" s="50"/>
      <c r="E160" s="50"/>
    </row>
    <row r="161" spans="1:5" x14ac:dyDescent="0.3">
      <c r="A161" s="50"/>
      <c r="B161" s="50"/>
      <c r="C161" s="50"/>
      <c r="D161" s="50"/>
      <c r="E161" s="50"/>
    </row>
    <row r="162" spans="1:5" x14ac:dyDescent="0.3">
      <c r="A162" s="50"/>
      <c r="B162" s="50"/>
      <c r="C162" s="50"/>
      <c r="D162" s="50"/>
      <c r="E162" s="50"/>
    </row>
    <row r="163" spans="1:5" x14ac:dyDescent="0.3">
      <c r="A163" s="50"/>
      <c r="B163" s="50"/>
      <c r="C163" s="50"/>
      <c r="D163" s="50"/>
      <c r="E163" s="50"/>
    </row>
    <row r="164" spans="1:5" x14ac:dyDescent="0.3">
      <c r="A164" s="50"/>
      <c r="B164" s="50"/>
      <c r="C164" s="50"/>
      <c r="D164" s="50"/>
      <c r="E164" s="50"/>
    </row>
    <row r="165" spans="1:5" x14ac:dyDescent="0.3">
      <c r="A165" s="50"/>
      <c r="B165" s="50"/>
      <c r="C165" s="50"/>
      <c r="D165" s="50"/>
      <c r="E165" s="50"/>
    </row>
    <row r="166" spans="1:5" x14ac:dyDescent="0.3">
      <c r="A166" s="50"/>
      <c r="B166" s="50"/>
      <c r="C166" s="50"/>
      <c r="D166" s="50"/>
      <c r="E166" s="50"/>
    </row>
    <row r="167" spans="1:5" x14ac:dyDescent="0.3">
      <c r="A167" s="50"/>
      <c r="B167" s="50"/>
      <c r="C167" s="50"/>
      <c r="D167" s="50"/>
      <c r="E167" s="50"/>
    </row>
    <row r="168" spans="1:5" x14ac:dyDescent="0.3">
      <c r="A168" s="50"/>
      <c r="B168" s="50"/>
      <c r="C168" s="50"/>
      <c r="D168" s="50"/>
      <c r="E168" s="50"/>
    </row>
    <row r="169" spans="1:5" x14ac:dyDescent="0.3">
      <c r="A169" s="50"/>
      <c r="B169" s="50"/>
      <c r="C169" s="50"/>
      <c r="D169" s="50"/>
      <c r="E169" s="50"/>
    </row>
    <row r="170" spans="1:5" x14ac:dyDescent="0.3">
      <c r="A170" s="50"/>
      <c r="B170" s="50"/>
      <c r="C170" s="50"/>
      <c r="D170" s="50"/>
      <c r="E170" s="50"/>
    </row>
    <row r="171" spans="1:5" x14ac:dyDescent="0.3">
      <c r="A171" s="50"/>
      <c r="B171" s="50"/>
      <c r="C171" s="50"/>
      <c r="D171" s="50"/>
      <c r="E171" s="50"/>
    </row>
    <row r="172" spans="1:5" x14ac:dyDescent="0.3">
      <c r="A172" s="50"/>
      <c r="B172" s="50"/>
      <c r="C172" s="50"/>
      <c r="D172" s="50"/>
      <c r="E172" s="50"/>
    </row>
    <row r="173" spans="1:5" x14ac:dyDescent="0.3">
      <c r="A173" s="50"/>
      <c r="B173" s="50"/>
      <c r="C173" s="50"/>
      <c r="D173" s="50"/>
      <c r="E173" s="50"/>
    </row>
    <row r="174" spans="1:5" x14ac:dyDescent="0.3">
      <c r="A174" s="50"/>
      <c r="B174" s="50"/>
      <c r="C174" s="50"/>
      <c r="D174" s="50"/>
      <c r="E174" s="50"/>
    </row>
    <row r="175" spans="1:5" x14ac:dyDescent="0.3">
      <c r="A175" s="50"/>
      <c r="B175" s="50"/>
      <c r="C175" s="50"/>
      <c r="D175" s="50"/>
      <c r="E175" s="50"/>
    </row>
    <row r="176" spans="1:5" x14ac:dyDescent="0.3">
      <c r="A176" s="50"/>
      <c r="B176" s="50"/>
      <c r="C176" s="50"/>
      <c r="D176" s="50"/>
      <c r="E176" s="50"/>
    </row>
    <row r="177" spans="1:5" x14ac:dyDescent="0.3">
      <c r="A177" s="50"/>
      <c r="B177" s="50"/>
      <c r="C177" s="50"/>
      <c r="D177" s="50"/>
      <c r="E177" s="50"/>
    </row>
    <row r="178" spans="1:5" x14ac:dyDescent="0.3">
      <c r="A178" s="50"/>
      <c r="B178" s="50"/>
      <c r="C178" s="50"/>
      <c r="D178" s="50"/>
      <c r="E178" s="50"/>
    </row>
    <row r="179" spans="1:5" x14ac:dyDescent="0.3">
      <c r="A179" s="50"/>
      <c r="B179" s="50"/>
      <c r="C179" s="50"/>
      <c r="D179" s="50"/>
      <c r="E179" s="50"/>
    </row>
    <row r="180" spans="1:5" x14ac:dyDescent="0.3">
      <c r="A180" s="50"/>
      <c r="B180" s="50"/>
      <c r="C180" s="50"/>
      <c r="D180" s="50"/>
      <c r="E180" s="50"/>
    </row>
    <row r="181" spans="1:5" x14ac:dyDescent="0.3">
      <c r="A181" s="50"/>
      <c r="B181" s="50"/>
      <c r="C181" s="50"/>
      <c r="D181" s="50"/>
      <c r="E181" s="50"/>
    </row>
    <row r="182" spans="1:5" x14ac:dyDescent="0.3">
      <c r="A182" s="50"/>
      <c r="B182" s="50"/>
      <c r="C182" s="50"/>
      <c r="D182" s="50"/>
      <c r="E182" s="50"/>
    </row>
    <row r="183" spans="1:5" x14ac:dyDescent="0.3">
      <c r="A183" s="50"/>
      <c r="B183" s="50"/>
      <c r="C183" s="50"/>
      <c r="D183" s="50"/>
      <c r="E183" s="50"/>
    </row>
    <row r="184" spans="1:5" x14ac:dyDescent="0.3">
      <c r="A184" s="50"/>
      <c r="B184" s="50"/>
      <c r="C184" s="50"/>
      <c r="D184" s="50"/>
      <c r="E184" s="50"/>
    </row>
    <row r="185" spans="1:5" x14ac:dyDescent="0.3">
      <c r="A185" s="50"/>
      <c r="B185" s="50"/>
      <c r="C185" s="50"/>
      <c r="D185" s="50"/>
      <c r="E185" s="50"/>
    </row>
    <row r="186" spans="1:5" x14ac:dyDescent="0.3">
      <c r="A186" s="50"/>
      <c r="B186" s="50"/>
      <c r="C186" s="50"/>
      <c r="D186" s="50"/>
      <c r="E186" s="50"/>
    </row>
    <row r="187" spans="1:5" x14ac:dyDescent="0.3">
      <c r="A187" s="50"/>
      <c r="B187" s="50"/>
      <c r="C187" s="50"/>
      <c r="D187" s="50"/>
      <c r="E187" s="50"/>
    </row>
    <row r="188" spans="1:5" x14ac:dyDescent="0.3">
      <c r="A188" s="50"/>
      <c r="B188" s="50"/>
      <c r="C188" s="50"/>
      <c r="D188" s="50"/>
      <c r="E188" s="50"/>
    </row>
    <row r="189" spans="1:5" x14ac:dyDescent="0.3">
      <c r="A189" s="50"/>
      <c r="B189" s="50"/>
      <c r="C189" s="50"/>
      <c r="D189" s="50"/>
      <c r="E189" s="50"/>
    </row>
    <row r="190" spans="1:5" x14ac:dyDescent="0.3">
      <c r="A190" s="50"/>
      <c r="B190" s="50"/>
      <c r="C190" s="50"/>
      <c r="D190" s="50"/>
      <c r="E190" s="50"/>
    </row>
    <row r="191" spans="1:5" x14ac:dyDescent="0.3">
      <c r="A191" s="50"/>
      <c r="B191" s="50"/>
      <c r="C191" s="50"/>
      <c r="D191" s="50"/>
      <c r="E191" s="50"/>
    </row>
    <row r="192" spans="1:5" x14ac:dyDescent="0.3">
      <c r="A192" s="50"/>
      <c r="B192" s="50"/>
      <c r="C192" s="50"/>
      <c r="D192" s="50"/>
      <c r="E192" s="50"/>
    </row>
    <row r="193" spans="1:5" x14ac:dyDescent="0.3">
      <c r="A193" s="50"/>
      <c r="B193" s="50"/>
      <c r="C193" s="50"/>
      <c r="D193" s="50"/>
      <c r="E193" s="50"/>
    </row>
    <row r="194" spans="1:5" x14ac:dyDescent="0.3">
      <c r="A194" s="50"/>
      <c r="B194" s="50"/>
      <c r="C194" s="50"/>
      <c r="D194" s="50"/>
      <c r="E194" s="50"/>
    </row>
    <row r="195" spans="1:5" ht="12" customHeight="1" x14ac:dyDescent="0.3">
      <c r="A195" s="50"/>
      <c r="B195" s="50"/>
      <c r="C195" s="50"/>
      <c r="D195" s="50"/>
      <c r="E195" s="50"/>
    </row>
    <row r="196" spans="1:5" hidden="1" x14ac:dyDescent="0.3">
      <c r="A196" s="50"/>
      <c r="B196" s="50"/>
      <c r="C196" s="50"/>
      <c r="D196" s="50"/>
      <c r="E196" s="50"/>
    </row>
    <row r="197" spans="1:5" x14ac:dyDescent="0.3">
      <c r="A197" s="50"/>
      <c r="B197" s="50"/>
      <c r="C197" s="50"/>
      <c r="D197" s="50"/>
      <c r="E197" s="50"/>
    </row>
    <row r="198" spans="1:5" x14ac:dyDescent="0.3">
      <c r="A198" s="50"/>
      <c r="B198" s="50"/>
      <c r="C198" s="50"/>
      <c r="D198" s="50"/>
      <c r="E198" s="50"/>
    </row>
    <row r="199" spans="1:5" x14ac:dyDescent="0.3">
      <c r="A199" s="50"/>
      <c r="B199" s="50"/>
      <c r="C199" s="50"/>
      <c r="D199" s="50"/>
      <c r="E199" s="50"/>
    </row>
    <row r="200" spans="1:5" x14ac:dyDescent="0.3">
      <c r="A200" s="50"/>
      <c r="B200" s="50"/>
      <c r="C200" s="50"/>
      <c r="D200" s="50"/>
      <c r="E200" s="50"/>
    </row>
    <row r="201" spans="1:5" x14ac:dyDescent="0.3">
      <c r="A201" s="50"/>
      <c r="B201" s="50"/>
      <c r="C201" s="50"/>
      <c r="D201" s="50"/>
      <c r="E201" s="50"/>
    </row>
    <row r="202" spans="1:5" x14ac:dyDescent="0.3">
      <c r="A202" s="50"/>
      <c r="B202" s="50"/>
      <c r="C202" s="50"/>
      <c r="D202" s="50"/>
      <c r="E202" s="50"/>
    </row>
    <row r="203" spans="1:5" x14ac:dyDescent="0.3">
      <c r="A203" s="50"/>
      <c r="B203" s="50"/>
      <c r="C203" s="50"/>
      <c r="D203" s="50"/>
      <c r="E203" s="50"/>
    </row>
    <row r="204" spans="1:5" x14ac:dyDescent="0.3">
      <c r="A204" s="50"/>
      <c r="B204" s="50"/>
      <c r="C204" s="50"/>
      <c r="D204" s="50"/>
      <c r="E204" s="50"/>
    </row>
    <row r="205" spans="1:5" x14ac:dyDescent="0.3">
      <c r="A205" s="50"/>
      <c r="B205" s="50"/>
      <c r="C205" s="50"/>
      <c r="D205" s="50"/>
      <c r="E205" s="50"/>
    </row>
    <row r="206" spans="1:5" x14ac:dyDescent="0.3">
      <c r="A206" s="50"/>
      <c r="B206" s="50"/>
      <c r="C206" s="50"/>
      <c r="D206" s="50"/>
      <c r="E206" s="50"/>
    </row>
    <row r="207" spans="1:5" x14ac:dyDescent="0.3">
      <c r="A207" s="50"/>
      <c r="B207" s="50"/>
      <c r="C207" s="50"/>
      <c r="D207" s="50"/>
      <c r="E207" s="50"/>
    </row>
    <row r="208" spans="1:5" x14ac:dyDescent="0.3">
      <c r="A208" s="50"/>
      <c r="B208" s="50"/>
      <c r="C208" s="50"/>
      <c r="D208" s="50"/>
      <c r="E208" s="50"/>
    </row>
    <row r="209" spans="1:70" x14ac:dyDescent="0.3">
      <c r="A209" s="50"/>
      <c r="B209" s="50"/>
      <c r="C209" s="50"/>
      <c r="D209" s="50"/>
      <c r="E209" s="50"/>
    </row>
    <row r="210" spans="1:70" x14ac:dyDescent="0.3">
      <c r="A210" s="50"/>
      <c r="B210" s="50"/>
      <c r="C210" s="50"/>
      <c r="D210" s="50"/>
      <c r="E210" s="50"/>
    </row>
    <row r="211" spans="1:70" x14ac:dyDescent="0.3">
      <c r="A211" s="50"/>
      <c r="B211" s="50"/>
      <c r="C211" s="50"/>
      <c r="D211" s="50"/>
      <c r="E211" s="50"/>
    </row>
    <row r="212" spans="1:70" x14ac:dyDescent="0.3">
      <c r="A212" s="50"/>
      <c r="B212" s="50"/>
      <c r="C212" s="50"/>
      <c r="D212" s="50"/>
      <c r="E212" s="50"/>
    </row>
    <row r="213" spans="1:70" x14ac:dyDescent="0.3">
      <c r="A213" s="50"/>
      <c r="B213" s="50"/>
      <c r="C213" s="50"/>
      <c r="D213" s="50"/>
      <c r="E213" s="50"/>
    </row>
    <row r="214" spans="1:70" x14ac:dyDescent="0.3">
      <c r="A214" s="50"/>
      <c r="B214" s="50"/>
      <c r="C214" s="50"/>
      <c r="D214" s="50"/>
      <c r="E214" s="50"/>
    </row>
    <row r="215" spans="1:70" x14ac:dyDescent="0.3">
      <c r="A215" s="50"/>
      <c r="B215" s="50"/>
      <c r="C215" s="50"/>
      <c r="D215" s="50"/>
      <c r="E215" s="50"/>
    </row>
    <row r="216" spans="1:70" x14ac:dyDescent="0.3">
      <c r="A216" s="50"/>
      <c r="B216" s="50"/>
      <c r="C216" s="50"/>
      <c r="D216" s="50"/>
      <c r="E216" s="50"/>
    </row>
    <row r="217" spans="1:70" x14ac:dyDescent="0.3">
      <c r="A217" s="50"/>
      <c r="B217" s="50"/>
      <c r="C217" s="50"/>
      <c r="D217" s="50"/>
      <c r="E217" s="50"/>
    </row>
    <row r="218" spans="1:70" x14ac:dyDescent="0.3">
      <c r="A218" s="50"/>
      <c r="B218" s="50"/>
      <c r="C218" s="50"/>
      <c r="D218" s="50"/>
      <c r="E218" s="50"/>
    </row>
    <row r="219" spans="1:70" x14ac:dyDescent="0.3">
      <c r="A219" s="50"/>
      <c r="B219" s="50"/>
      <c r="C219" s="50"/>
      <c r="D219" s="50"/>
      <c r="E219" s="50"/>
    </row>
    <row r="220" spans="1:70" x14ac:dyDescent="0.3">
      <c r="A220" s="50"/>
      <c r="B220" s="50"/>
      <c r="C220" s="50"/>
      <c r="D220" s="50"/>
      <c r="E220" s="50"/>
    </row>
    <row r="221" spans="1:70" x14ac:dyDescent="0.3">
      <c r="S221" s="5"/>
      <c r="T221" s="5"/>
      <c r="V221" s="5"/>
      <c r="W221" s="5"/>
      <c r="X221" s="5"/>
      <c r="Y221" s="5"/>
      <c r="Z221" s="5"/>
      <c r="AC221" s="5"/>
      <c r="AD221" s="5"/>
      <c r="AE221" s="5"/>
      <c r="AF221" s="5"/>
      <c r="AG221" s="5"/>
      <c r="AH221" s="5"/>
      <c r="AI221" s="5"/>
      <c r="AJ221" s="5"/>
      <c r="AK221" s="5"/>
      <c r="AM221" s="5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5"/>
      <c r="BK221" s="5"/>
      <c r="BL221" s="5"/>
      <c r="BM221" s="45"/>
      <c r="BN221" s="45"/>
      <c r="BO221" s="45"/>
      <c r="BP221" s="45"/>
      <c r="BQ221" s="45"/>
      <c r="BR221" s="45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254000</xdr:colOff>
                    <xdr:row>6</xdr:row>
                    <xdr:rowOff>120650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260350</xdr:colOff>
                    <xdr:row>22</xdr:row>
                    <xdr:rowOff>69850</xdr:rowOff>
                  </from>
                  <to>
                    <xdr:col>17</xdr:col>
                    <xdr:colOff>6350</xdr:colOff>
                    <xdr:row>23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90625" defaultRowHeight="13" x14ac:dyDescent="0.3"/>
  <cols>
    <col min="1" max="1" width="3" style="1" customWidth="1"/>
    <col min="2" max="2" width="1.6328125" style="1" customWidth="1"/>
    <col min="3" max="3" width="3" style="1" customWidth="1"/>
    <col min="4" max="4" width="8.90625" style="1"/>
    <col min="5" max="5" width="11.08984375" style="1" customWidth="1"/>
    <col min="6" max="6" width="11.453125" style="1" customWidth="1"/>
    <col min="7" max="7" width="12" style="1" customWidth="1"/>
    <col min="8" max="8" width="7.90625" style="1" customWidth="1"/>
    <col min="9" max="9" width="9.08984375" style="1" customWidth="1"/>
    <col min="10" max="10" width="16.453125" style="1" customWidth="1"/>
    <col min="11" max="11" width="9.453125" style="1" customWidth="1"/>
    <col min="12" max="12" width="12" style="1" customWidth="1"/>
    <col min="13" max="13" width="7.90625" style="1" customWidth="1"/>
    <col min="14" max="16" width="8.90625" style="1"/>
    <col min="17" max="17" width="10.36328125" style="1" customWidth="1"/>
    <col min="18" max="19" width="2.6328125" style="1" customWidth="1"/>
    <col min="20" max="37" width="2.6328125" style="3" customWidth="1"/>
    <col min="38" max="38" width="2.6328125" style="5" customWidth="1"/>
    <col min="39" max="39" width="2.6328125" style="4" customWidth="1"/>
    <col min="40" max="56" width="2.6328125" style="5" customWidth="1"/>
    <col min="57" max="62" width="2.6328125" style="45" customWidth="1"/>
    <col min="63" max="71" width="2.6328125" style="1" customWidth="1"/>
    <col min="72" max="16384" width="8.90625" style="1"/>
  </cols>
  <sheetData>
    <row r="1" spans="2:53" ht="15.75" customHeight="1" thickBot="1" x14ac:dyDescent="0.35">
      <c r="S1" s="5"/>
      <c r="Z1" s="4"/>
      <c r="AA1" s="4"/>
      <c r="AB1" s="4"/>
      <c r="AC1" s="4"/>
      <c r="AH1" s="4"/>
      <c r="AI1" s="4"/>
      <c r="AJ1" s="4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4"/>
      <c r="S2" s="5"/>
      <c r="T2" s="125" t="s">
        <v>0</v>
      </c>
      <c r="U2" s="125" t="s">
        <v>67</v>
      </c>
      <c r="V2" s="125" t="s">
        <v>68</v>
      </c>
      <c r="W2" s="126"/>
      <c r="X2" s="126"/>
      <c r="Y2" s="125" t="s">
        <v>69</v>
      </c>
      <c r="Z2" s="125" t="s">
        <v>70</v>
      </c>
      <c r="AA2" s="125" t="s">
        <v>71</v>
      </c>
      <c r="AB2" s="125" t="s">
        <v>72</v>
      </c>
      <c r="AC2" s="5"/>
      <c r="AD2" s="5"/>
      <c r="AE2" s="5"/>
      <c r="AF2" s="5"/>
      <c r="AG2" s="4"/>
      <c r="AH2" s="4"/>
      <c r="AI2" s="4"/>
      <c r="AJ2" s="4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5.5" customHeight="1" x14ac:dyDescent="0.6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55"/>
      <c r="T3" s="5" t="s">
        <v>110</v>
      </c>
      <c r="U3" s="56">
        <v>0.48</v>
      </c>
      <c r="V3" s="56">
        <v>7.0000000000000007E-2</v>
      </c>
      <c r="W3" s="56"/>
      <c r="X3" s="56"/>
      <c r="Y3" s="56">
        <v>0.93</v>
      </c>
      <c r="Z3" s="56">
        <v>0.04</v>
      </c>
      <c r="AA3" s="56">
        <v>0.25</v>
      </c>
      <c r="AB3" s="56">
        <v>0.38</v>
      </c>
      <c r="AC3" s="56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2.7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5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ht="12.75" customHeight="1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5"/>
      <c r="T5" s="125" t="s">
        <v>74</v>
      </c>
      <c r="U5" s="125" t="s">
        <v>73</v>
      </c>
      <c r="V5" s="125" t="s">
        <v>74</v>
      </c>
      <c r="W5" s="125" t="s">
        <v>73</v>
      </c>
      <c r="X5" s="125" t="s">
        <v>74</v>
      </c>
      <c r="Y5" s="125" t="s">
        <v>73</v>
      </c>
      <c r="Z5" s="125" t="s">
        <v>74</v>
      </c>
      <c r="AA5" s="125" t="s">
        <v>73</v>
      </c>
      <c r="AB5" s="125" t="s">
        <v>74</v>
      </c>
      <c r="AC5" s="125" t="s">
        <v>73</v>
      </c>
      <c r="AD5" s="125" t="s">
        <v>74</v>
      </c>
      <c r="AE5" s="125" t="s">
        <v>73</v>
      </c>
      <c r="AF5" s="125" t="s">
        <v>74</v>
      </c>
      <c r="AG5" s="125" t="s">
        <v>73</v>
      </c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.75" customHeight="1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55"/>
      <c r="T6" s="5" t="str">
        <f>"29 years"&amp;CHAR(10)&amp;"and under"</f>
        <v>29 years
and under</v>
      </c>
      <c r="U6" s="57">
        <v>0</v>
      </c>
      <c r="V6" s="5" t="s">
        <v>114</v>
      </c>
      <c r="W6" s="57">
        <v>0.79</v>
      </c>
      <c r="X6" s="5" t="str">
        <f>"Less than High School/"&amp;CHAR(10)&amp;"High School Diploma/"&amp;CHAR(10)&amp;"GED"</f>
        <v>Less than High School/
High School Diploma/
GED</v>
      </c>
      <c r="Y6" s="57"/>
      <c r="Z6" s="5" t="str">
        <f>"Less than 1"&amp;CHAR(10)&amp;"year"</f>
        <v>Less than 1
year</v>
      </c>
      <c r="AA6" s="57">
        <v>0</v>
      </c>
      <c r="AB6" s="5" t="str">
        <f>"Less than 1"&amp;CHAR(10)&amp;"year"</f>
        <v>Less than 1
year</v>
      </c>
      <c r="AC6" s="57">
        <v>0</v>
      </c>
      <c r="AD6" s="58" t="s">
        <v>115</v>
      </c>
      <c r="AE6" s="57">
        <v>7.0000000000000007E-2</v>
      </c>
      <c r="AF6" s="5" t="s">
        <v>116</v>
      </c>
      <c r="AG6" s="57">
        <v>0</v>
      </c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75" customHeight="1" x14ac:dyDescent="0.3">
      <c r="B7" s="9"/>
      <c r="C7" s="11"/>
      <c r="D7" s="19"/>
      <c r="E7" s="19"/>
      <c r="F7" s="20"/>
      <c r="G7" s="20"/>
      <c r="H7" s="196"/>
      <c r="I7" s="196"/>
      <c r="J7" s="11"/>
      <c r="K7" s="11"/>
      <c r="L7" s="11"/>
      <c r="M7" s="11"/>
      <c r="N7" s="11"/>
      <c r="O7" s="11"/>
      <c r="P7" s="11"/>
      <c r="Q7" s="11"/>
      <c r="R7" s="55"/>
      <c r="T7" s="5" t="str">
        <f>"30-39"&amp;CHAR(10)&amp;"years old"</f>
        <v>30-39
years old</v>
      </c>
      <c r="U7" s="57">
        <v>0.28999999999999998</v>
      </c>
      <c r="V7" s="5" t="s">
        <v>117</v>
      </c>
      <c r="W7" s="57">
        <v>0.1</v>
      </c>
      <c r="X7" s="5" t="str">
        <f>"Certification/"&amp;CHAR(10)&amp;"Some College/"&amp;CHAR(10)&amp;"Associate's Degree"</f>
        <v>Certification/
Some College/
Associate's Degree</v>
      </c>
      <c r="Y7" s="57"/>
      <c r="Z7" s="5" t="str">
        <f>"1 to 3"&amp;CHAR(10)&amp;"years"</f>
        <v>1 to 3
years</v>
      </c>
      <c r="AA7" s="57">
        <v>0.3</v>
      </c>
      <c r="AB7" s="5" t="str">
        <f>"1 to 3"&amp;CHAR(10)&amp;"years"</f>
        <v>1 to 3
years</v>
      </c>
      <c r="AC7" s="57">
        <v>7.0000000000000007E-2</v>
      </c>
      <c r="AD7" s="5" t="s">
        <v>118</v>
      </c>
      <c r="AE7" s="57">
        <v>0.06</v>
      </c>
      <c r="AF7" s="5" t="s">
        <v>119</v>
      </c>
      <c r="AG7" s="57">
        <v>0</v>
      </c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5">
      <c r="B8" s="9"/>
      <c r="C8" s="11"/>
      <c r="D8" s="21"/>
      <c r="E8" s="22"/>
      <c r="F8" s="23"/>
      <c r="G8" s="24"/>
      <c r="H8" s="197"/>
      <c r="I8" s="197"/>
      <c r="J8" s="11"/>
      <c r="K8" s="11"/>
      <c r="L8" s="11"/>
      <c r="M8" s="11"/>
      <c r="N8" s="11"/>
      <c r="O8" s="11"/>
      <c r="P8" s="11"/>
      <c r="Q8" s="11"/>
      <c r="R8" s="55"/>
      <c r="T8" s="5" t="str">
        <f>"40-49"&amp;CHAR(10)&amp;"years old"</f>
        <v>40-49
years old</v>
      </c>
      <c r="U8" s="57">
        <v>0.28999999999999998</v>
      </c>
      <c r="V8" s="5" t="s">
        <v>120</v>
      </c>
      <c r="W8" s="57">
        <v>0.1</v>
      </c>
      <c r="X8" s="5" t="s">
        <v>103</v>
      </c>
      <c r="Y8" s="57"/>
      <c r="Z8" s="5" t="str">
        <f>"4 to 5"&amp;CHAR(10)&amp;"years"</f>
        <v>4 to 5
years</v>
      </c>
      <c r="AA8" s="57">
        <v>0.1</v>
      </c>
      <c r="AB8" s="5" t="str">
        <f>"4 to 5"&amp;CHAR(10)&amp;"years"</f>
        <v>4 to 5
years</v>
      </c>
      <c r="AC8" s="57">
        <v>7.0000000000000007E-2</v>
      </c>
      <c r="AD8" s="5" t="s">
        <v>121</v>
      </c>
      <c r="AE8" s="57">
        <v>0.04</v>
      </c>
      <c r="AF8" s="5" t="s">
        <v>122</v>
      </c>
      <c r="AG8" s="57">
        <v>0.06</v>
      </c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5">
      <c r="B9" s="9"/>
      <c r="C9" s="11"/>
      <c r="D9" s="21"/>
      <c r="E9" s="22"/>
      <c r="F9" s="25"/>
      <c r="G9" s="24"/>
      <c r="H9" s="197"/>
      <c r="I9" s="197"/>
      <c r="J9" s="11"/>
      <c r="K9" s="11"/>
      <c r="L9" s="11"/>
      <c r="M9" s="11"/>
      <c r="N9" s="11"/>
      <c r="O9" s="11"/>
      <c r="P9" s="11"/>
      <c r="Q9" s="11"/>
      <c r="R9" s="55"/>
      <c r="T9" s="5" t="str">
        <f>"50-59"&amp;CHAR(10)&amp;"years old"</f>
        <v>50-59
years old</v>
      </c>
      <c r="U9" s="57">
        <v>0.26</v>
      </c>
      <c r="V9" s="5"/>
      <c r="W9" s="57"/>
      <c r="X9" s="5" t="str">
        <f>"Advanced Degrees "&amp;CHAR(10)&amp;"(Post Bachelor's Degree)"</f>
        <v>Advanced Degrees 
(Post Bachelor's Degree)</v>
      </c>
      <c r="Y9" s="57"/>
      <c r="Z9" s="5" t="str">
        <f>"6 to 10"&amp;CHAR(10)&amp;"years"</f>
        <v>6 to 10
years</v>
      </c>
      <c r="AA9" s="57">
        <v>0.19</v>
      </c>
      <c r="AB9" s="5" t="str">
        <f>"6 to 10"&amp;CHAR(10)&amp;"years"</f>
        <v>6 to 10
years</v>
      </c>
      <c r="AC9" s="57">
        <v>0.24</v>
      </c>
      <c r="AD9" s="5" t="s">
        <v>123</v>
      </c>
      <c r="AE9" s="57">
        <v>0.26</v>
      </c>
      <c r="AF9" s="5" t="s">
        <v>124</v>
      </c>
      <c r="AG9" s="57">
        <v>0.83</v>
      </c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5">
      <c r="B10" s="9"/>
      <c r="C10" s="11"/>
      <c r="D10" s="22"/>
      <c r="E10" s="22"/>
      <c r="F10" s="25"/>
      <c r="G10" s="24"/>
      <c r="H10" s="197"/>
      <c r="I10" s="197"/>
      <c r="J10" s="11"/>
      <c r="K10" s="11"/>
      <c r="L10" s="11"/>
      <c r="M10" s="40"/>
      <c r="N10" s="11"/>
      <c r="O10" s="11"/>
      <c r="P10" s="11"/>
      <c r="Q10" s="11"/>
      <c r="R10" s="55"/>
      <c r="T10" s="5" t="str">
        <f>"60 years"&amp;CHAR(10)&amp;"or older"</f>
        <v>60 years
or older</v>
      </c>
      <c r="U10" s="57">
        <v>0.15</v>
      </c>
      <c r="V10" s="5"/>
      <c r="W10" s="57"/>
      <c r="X10" s="5"/>
      <c r="Y10" s="57"/>
      <c r="Z10" s="5" t="str">
        <f>"11 to 14"&amp;CHAR(10)&amp;"years"</f>
        <v>11 to 14
years</v>
      </c>
      <c r="AA10" s="57">
        <v>0.18</v>
      </c>
      <c r="AB10" s="5" t="str">
        <f>"11 to 14"&amp;CHAR(10)&amp;"years"</f>
        <v>11 to 14
years</v>
      </c>
      <c r="AC10" s="57">
        <v>0.14000000000000001</v>
      </c>
      <c r="AD10" s="5" t="s">
        <v>125</v>
      </c>
      <c r="AE10" s="57">
        <v>0.57999999999999996</v>
      </c>
      <c r="AF10" s="5" t="s">
        <v>126</v>
      </c>
      <c r="AG10" s="57">
        <v>0.11</v>
      </c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5">
      <c r="B11" s="9"/>
      <c r="C11" s="11"/>
      <c r="D11" s="22"/>
      <c r="E11" s="22"/>
      <c r="F11" s="25"/>
      <c r="G11" s="24"/>
      <c r="H11" s="197"/>
      <c r="I11" s="197"/>
      <c r="J11" s="11"/>
      <c r="K11" s="11"/>
      <c r="L11" s="11"/>
      <c r="M11" s="11"/>
      <c r="N11" s="11"/>
      <c r="O11" s="11"/>
      <c r="P11" s="11"/>
      <c r="Q11" s="11"/>
      <c r="R11" s="55"/>
      <c r="T11" s="5"/>
      <c r="U11" s="5"/>
      <c r="V11" s="5"/>
      <c r="W11" s="57"/>
      <c r="X11" s="5"/>
      <c r="Y11" s="57"/>
      <c r="Z11" s="5" t="str">
        <f>"15 to 20"&amp;CHAR(10)&amp;"years"</f>
        <v>15 to 20
years</v>
      </c>
      <c r="AA11" s="57">
        <v>0.14000000000000001</v>
      </c>
      <c r="AB11" s="5" t="str">
        <f>"15 to 20"&amp;CHAR(10)&amp;"years"</f>
        <v>15 to 20
years</v>
      </c>
      <c r="AC11" s="57">
        <v>0.19</v>
      </c>
      <c r="AD11" s="5"/>
      <c r="AE11" s="59"/>
      <c r="AF11" s="5" t="s">
        <v>127</v>
      </c>
      <c r="AG11" s="57">
        <v>0</v>
      </c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5">
      <c r="B12" s="9"/>
      <c r="C12" s="11"/>
      <c r="D12" s="22"/>
      <c r="E12" s="22"/>
      <c r="F12" s="25"/>
      <c r="G12" s="24"/>
      <c r="H12" s="197"/>
      <c r="I12" s="197"/>
      <c r="J12" s="11"/>
      <c r="K12" s="11"/>
      <c r="L12" s="11"/>
      <c r="M12" s="11"/>
      <c r="N12" s="11"/>
      <c r="O12" s="11"/>
      <c r="P12" s="11"/>
      <c r="Q12" s="11"/>
      <c r="R12" s="55"/>
      <c r="T12" s="5"/>
      <c r="U12" s="5"/>
      <c r="V12" s="5"/>
      <c r="W12" s="5"/>
      <c r="X12" s="5"/>
      <c r="Y12" s="57"/>
      <c r="Z12" s="5" t="str">
        <f>"More than 20"&amp;CHAR(10)&amp;"years"</f>
        <v>More than 20
years</v>
      </c>
      <c r="AA12" s="57">
        <v>0.09</v>
      </c>
      <c r="AB12" s="5" t="str">
        <f>"More than 20"&amp;CHAR(10)&amp;"years"</f>
        <v>More than 20
years</v>
      </c>
      <c r="AC12" s="57">
        <v>0.3</v>
      </c>
      <c r="AD12" s="5"/>
      <c r="AE12" s="59"/>
      <c r="AF12" s="5" t="s">
        <v>128</v>
      </c>
      <c r="AG12" s="57">
        <v>0</v>
      </c>
      <c r="AH12" s="5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5">
      <c r="B13" s="9"/>
      <c r="C13" s="11"/>
      <c r="D13" s="193"/>
      <c r="E13" s="193"/>
      <c r="F13" s="28"/>
      <c r="G13" s="29"/>
      <c r="H13" s="194"/>
      <c r="I13" s="194"/>
      <c r="J13" s="11"/>
      <c r="K13" s="11"/>
      <c r="L13" s="11"/>
      <c r="M13" s="11"/>
      <c r="N13" s="11"/>
      <c r="O13" s="11"/>
      <c r="P13" s="11"/>
      <c r="Q13" s="11"/>
      <c r="R13" s="55"/>
      <c r="X13" s="5"/>
      <c r="Y13" s="57"/>
      <c r="AF13" s="5"/>
      <c r="AH13" s="5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55"/>
      <c r="AF14" s="5"/>
      <c r="AG14" s="5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5"/>
      <c r="AE15" s="56"/>
      <c r="AF15" s="5"/>
      <c r="AI15" s="5"/>
      <c r="AJ15" s="5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55"/>
      <c r="AE16" s="56"/>
      <c r="AF16" s="5"/>
      <c r="AI16" s="5"/>
      <c r="AJ16" s="5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55"/>
      <c r="AE17" s="56"/>
      <c r="AF17" s="5"/>
      <c r="AJ17" s="5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55"/>
      <c r="W18" s="32"/>
      <c r="X18" s="32"/>
      <c r="Y18" s="32"/>
      <c r="Z18" s="32"/>
      <c r="AA18" s="5"/>
      <c r="AB18" s="59"/>
      <c r="AC18" s="26"/>
      <c r="AD18" s="27"/>
      <c r="AE18" s="56"/>
      <c r="AF18" s="5"/>
      <c r="AI18" s="5"/>
      <c r="AJ18" s="5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55"/>
      <c r="W19" s="5"/>
      <c r="X19" s="5"/>
      <c r="Z19" s="5"/>
      <c r="AA19" s="5"/>
      <c r="AB19" s="59"/>
      <c r="AD19" s="27"/>
      <c r="AG19" s="5"/>
      <c r="AH19" s="5"/>
      <c r="AI19" s="5"/>
      <c r="AJ19" s="5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55"/>
      <c r="X20" s="5"/>
      <c r="Y20" s="5"/>
      <c r="Z20" s="5"/>
      <c r="AA20" s="60"/>
      <c r="AB20" s="59"/>
      <c r="AC20" s="5"/>
      <c r="AD20" s="5"/>
      <c r="AG20" s="5"/>
      <c r="AH20" s="5"/>
      <c r="AI20" s="5"/>
      <c r="AJ20" s="5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11"/>
      <c r="K21" s="36"/>
      <c r="L21" s="37"/>
      <c r="M21" s="11"/>
      <c r="N21" s="11"/>
      <c r="O21" s="11"/>
      <c r="P21" s="11"/>
      <c r="Q21" s="11"/>
      <c r="R21" s="55"/>
      <c r="X21" s="5"/>
      <c r="Y21" s="5"/>
      <c r="Z21" s="5"/>
      <c r="AC21" s="5"/>
      <c r="AD21" s="5"/>
      <c r="AG21" s="5"/>
      <c r="AH21" s="5"/>
      <c r="AI21" s="5"/>
      <c r="AJ21" s="5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55"/>
      <c r="W22" s="5"/>
      <c r="X22" s="5"/>
      <c r="Y22" s="5"/>
      <c r="Z22" s="5"/>
      <c r="AC22" s="5"/>
      <c r="AD22" s="5"/>
      <c r="AE22" s="5"/>
      <c r="AF22" s="5"/>
      <c r="AG22" s="5"/>
      <c r="AH22" s="5"/>
      <c r="AI22" s="5"/>
      <c r="AJ22" s="5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55"/>
      <c r="W23" s="5"/>
      <c r="X23" s="41"/>
      <c r="Y23" s="41"/>
      <c r="AD23" s="5"/>
      <c r="AE23" s="5"/>
      <c r="AF23" s="5"/>
      <c r="AG23" s="5"/>
      <c r="AH23" s="5"/>
      <c r="AI23" s="5"/>
      <c r="AJ23" s="5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55"/>
      <c r="W24" s="2"/>
      <c r="X24" s="2"/>
      <c r="Y24" s="2"/>
      <c r="Z24" s="2"/>
      <c r="AA24" s="2"/>
      <c r="AB24" s="2"/>
      <c r="AC24" s="2"/>
      <c r="AD24" s="2"/>
      <c r="AE24" s="5"/>
      <c r="AF24" s="5"/>
      <c r="AG24" s="5"/>
      <c r="AH24" s="5"/>
      <c r="AI24" s="5"/>
      <c r="AJ24" s="5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55"/>
      <c r="S25" s="5"/>
      <c r="T25" s="5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"/>
      <c r="AF25" s="5"/>
      <c r="AG25" s="5"/>
      <c r="AH25" s="5"/>
      <c r="AI25" s="5"/>
      <c r="AJ25" s="5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55"/>
      <c r="S26" s="5"/>
      <c r="T26" s="61" t="str">
        <f t="shared" ref="T26:AG32" si="0">IF(ISBLANK(T6),"--",T6)</f>
        <v>29 years
and under</v>
      </c>
      <c r="U26" s="62">
        <f>IF(ISBLANK(U6),"--",U6)</f>
        <v>0</v>
      </c>
      <c r="V26" s="61" t="str">
        <f t="shared" si="0"/>
        <v>White</v>
      </c>
      <c r="W26" s="62">
        <f t="shared" si="0"/>
        <v>0.79</v>
      </c>
      <c r="X26" s="61" t="str">
        <f t="shared" si="0"/>
        <v>Less than High School/
High School Diploma/
GED</v>
      </c>
      <c r="Y26" s="62" t="str">
        <f t="shared" si="0"/>
        <v>--</v>
      </c>
      <c r="Z26" s="61" t="str">
        <f t="shared" si="0"/>
        <v>Less than 1
year</v>
      </c>
      <c r="AA26" s="62">
        <f t="shared" si="0"/>
        <v>0</v>
      </c>
      <c r="AB26" s="61" t="str">
        <f t="shared" si="0"/>
        <v>Less than 1
year</v>
      </c>
      <c r="AC26" s="62">
        <f t="shared" si="0"/>
        <v>0</v>
      </c>
      <c r="AD26" s="61" t="str">
        <f t="shared" si="0"/>
        <v>Senior Leader</v>
      </c>
      <c r="AE26" s="62">
        <f t="shared" si="0"/>
        <v>7.0000000000000007E-2</v>
      </c>
      <c r="AF26" s="61" t="str">
        <f t="shared" si="0"/>
        <v>Federal Wage System</v>
      </c>
      <c r="AG26" s="62">
        <f t="shared" si="0"/>
        <v>0</v>
      </c>
      <c r="AH26" s="5"/>
      <c r="AI26" s="5"/>
      <c r="AJ26" s="5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x14ac:dyDescent="0.3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5"/>
      <c r="S27" s="5"/>
      <c r="T27" s="61" t="str">
        <f t="shared" si="0"/>
        <v>30-39
years old</v>
      </c>
      <c r="U27" s="62">
        <f t="shared" si="0"/>
        <v>0.28999999999999998</v>
      </c>
      <c r="V27" s="61" t="str">
        <f t="shared" si="0"/>
        <v>Black or African American</v>
      </c>
      <c r="W27" s="62">
        <f t="shared" si="0"/>
        <v>0.1</v>
      </c>
      <c r="X27" s="61" t="str">
        <f t="shared" si="0"/>
        <v>Certification/
Some College/
Associate's Degree</v>
      </c>
      <c r="Y27" s="62" t="str">
        <f t="shared" si="0"/>
        <v>--</v>
      </c>
      <c r="Z27" s="61" t="str">
        <f t="shared" si="0"/>
        <v>1 to 3
years</v>
      </c>
      <c r="AA27" s="62">
        <f t="shared" si="0"/>
        <v>0.3</v>
      </c>
      <c r="AB27" s="61" t="str">
        <f t="shared" si="0"/>
        <v>1 to 3
years</v>
      </c>
      <c r="AC27" s="62">
        <f t="shared" si="0"/>
        <v>7.0000000000000007E-2</v>
      </c>
      <c r="AD27" s="61" t="str">
        <f t="shared" si="0"/>
        <v>Manager</v>
      </c>
      <c r="AE27" s="62">
        <f t="shared" si="0"/>
        <v>0.06</v>
      </c>
      <c r="AF27" s="61" t="str">
        <f t="shared" si="0"/>
        <v>GS 1-6</v>
      </c>
      <c r="AG27" s="62">
        <f t="shared" si="0"/>
        <v>0</v>
      </c>
      <c r="AH27" s="5"/>
      <c r="AI27" s="5"/>
      <c r="AJ27" s="5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5"/>
      <c r="S28" s="5"/>
      <c r="T28" s="61" t="str">
        <f t="shared" si="0"/>
        <v>40-49
years old</v>
      </c>
      <c r="U28" s="62">
        <f t="shared" si="0"/>
        <v>0.28999999999999998</v>
      </c>
      <c r="V28" s="61" t="str">
        <f t="shared" si="0"/>
        <v>All other races</v>
      </c>
      <c r="W28" s="62">
        <f t="shared" si="0"/>
        <v>0.1</v>
      </c>
      <c r="X28" s="61" t="str">
        <f t="shared" si="0"/>
        <v>Bachelor's Degree</v>
      </c>
      <c r="Y28" s="62" t="str">
        <f t="shared" si="0"/>
        <v>--</v>
      </c>
      <c r="Z28" s="61" t="str">
        <f t="shared" si="0"/>
        <v>4 to 5
years</v>
      </c>
      <c r="AA28" s="62">
        <f t="shared" si="0"/>
        <v>0.1</v>
      </c>
      <c r="AB28" s="61" t="str">
        <f t="shared" si="0"/>
        <v>4 to 5
years</v>
      </c>
      <c r="AC28" s="62">
        <f t="shared" si="0"/>
        <v>7.0000000000000007E-2</v>
      </c>
      <c r="AD28" s="61" t="str">
        <f t="shared" si="0"/>
        <v>Supervisor</v>
      </c>
      <c r="AE28" s="62">
        <f t="shared" si="0"/>
        <v>0.04</v>
      </c>
      <c r="AF28" s="61" t="str">
        <f t="shared" si="0"/>
        <v>GS 7-12</v>
      </c>
      <c r="AG28" s="62">
        <f t="shared" si="0"/>
        <v>0.06</v>
      </c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55"/>
      <c r="S29" s="5"/>
      <c r="T29" s="61" t="str">
        <f t="shared" si="0"/>
        <v>50-59
years old</v>
      </c>
      <c r="U29" s="62">
        <f t="shared" si="0"/>
        <v>0.26</v>
      </c>
      <c r="V29" s="61"/>
      <c r="W29" s="62"/>
      <c r="X29" s="61" t="str">
        <f t="shared" si="0"/>
        <v>Advanced Degrees 
(Post Bachelor's Degree)</v>
      </c>
      <c r="Y29" s="62" t="str">
        <f t="shared" si="0"/>
        <v>--</v>
      </c>
      <c r="Z29" s="61" t="str">
        <f t="shared" si="0"/>
        <v>6 to 10
years</v>
      </c>
      <c r="AA29" s="62">
        <f t="shared" si="0"/>
        <v>0.19</v>
      </c>
      <c r="AB29" s="61" t="str">
        <f t="shared" si="0"/>
        <v>6 to 10
years</v>
      </c>
      <c r="AC29" s="62">
        <f t="shared" si="0"/>
        <v>0.24</v>
      </c>
      <c r="AD29" s="61" t="str">
        <f t="shared" si="0"/>
        <v>Team Leader</v>
      </c>
      <c r="AE29" s="62">
        <f t="shared" si="0"/>
        <v>0.26</v>
      </c>
      <c r="AF29" s="61" t="str">
        <f t="shared" si="0"/>
        <v>GS 13-15</v>
      </c>
      <c r="AG29" s="62">
        <f t="shared" si="0"/>
        <v>0.83</v>
      </c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55"/>
      <c r="S30" s="5"/>
      <c r="T30" s="61" t="str">
        <f t="shared" si="0"/>
        <v>60 years
or older</v>
      </c>
      <c r="U30" s="62">
        <f t="shared" si="0"/>
        <v>0.15</v>
      </c>
      <c r="V30" s="61"/>
      <c r="W30" s="62"/>
      <c r="X30" s="61"/>
      <c r="Y30" s="62"/>
      <c r="Z30" s="61" t="str">
        <f t="shared" si="0"/>
        <v>11 to 14
years</v>
      </c>
      <c r="AA30" s="62">
        <f t="shared" si="0"/>
        <v>0.18</v>
      </c>
      <c r="AB30" s="61" t="str">
        <f t="shared" si="0"/>
        <v>11 to 14
years</v>
      </c>
      <c r="AC30" s="62">
        <f t="shared" si="0"/>
        <v>0.14000000000000001</v>
      </c>
      <c r="AD30" s="61" t="str">
        <f t="shared" si="0"/>
        <v>Non-Supervisor</v>
      </c>
      <c r="AE30" s="62">
        <f t="shared" si="0"/>
        <v>0.57999999999999996</v>
      </c>
      <c r="AF30" s="61" t="str">
        <f t="shared" si="0"/>
        <v>Senior Executive Service</v>
      </c>
      <c r="AG30" s="62">
        <f t="shared" si="0"/>
        <v>0.11</v>
      </c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55"/>
      <c r="S31" s="5"/>
      <c r="T31" s="61"/>
      <c r="U31" s="62"/>
      <c r="V31" s="61"/>
      <c r="W31" s="62"/>
      <c r="X31" s="61"/>
      <c r="Y31" s="62"/>
      <c r="Z31" s="61" t="str">
        <f t="shared" si="0"/>
        <v>15 to 20
years</v>
      </c>
      <c r="AA31" s="62">
        <f t="shared" si="0"/>
        <v>0.14000000000000001</v>
      </c>
      <c r="AB31" s="61" t="str">
        <f t="shared" si="0"/>
        <v>15 to 20
years</v>
      </c>
      <c r="AC31" s="62">
        <f t="shared" si="0"/>
        <v>0.19</v>
      </c>
      <c r="AD31" s="44"/>
      <c r="AF31" s="61" t="str">
        <f t="shared" si="0"/>
        <v>Senior Level (SL) or Scientific or Professional (ST)</v>
      </c>
      <c r="AG31" s="62">
        <f t="shared" si="0"/>
        <v>0</v>
      </c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55"/>
      <c r="S32" s="5"/>
      <c r="T32" s="5"/>
      <c r="U32" s="41"/>
      <c r="V32" s="44"/>
      <c r="W32" s="41"/>
      <c r="X32" s="61"/>
      <c r="Y32" s="62"/>
      <c r="Z32" s="61" t="str">
        <f t="shared" si="0"/>
        <v>More than 20
years</v>
      </c>
      <c r="AA32" s="62">
        <f t="shared" si="0"/>
        <v>0.09</v>
      </c>
      <c r="AB32" s="61" t="str">
        <f t="shared" si="0"/>
        <v>More than 20
years</v>
      </c>
      <c r="AC32" s="62">
        <f t="shared" si="0"/>
        <v>0.3</v>
      </c>
      <c r="AD32" s="44"/>
      <c r="AF32" s="61" t="str">
        <f t="shared" si="0"/>
        <v>Other</v>
      </c>
      <c r="AG32" s="62">
        <f t="shared" si="0"/>
        <v>0</v>
      </c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55"/>
      <c r="S33" s="5"/>
      <c r="T33" s="5"/>
      <c r="U33" s="41"/>
      <c r="V33" s="44"/>
      <c r="W33" s="41"/>
      <c r="X33" s="61"/>
      <c r="Y33" s="62"/>
      <c r="Z33" s="44"/>
      <c r="AA33" s="41"/>
      <c r="AB33" s="44"/>
      <c r="AC33" s="41"/>
      <c r="AD33" s="44"/>
      <c r="AE33" s="5"/>
      <c r="AF33" s="5"/>
      <c r="AG33" s="5"/>
      <c r="AH33" s="5"/>
      <c r="AI33" s="5"/>
      <c r="AJ33" s="5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55"/>
      <c r="S34" s="5"/>
      <c r="T34" s="5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5"/>
      <c r="AF34" s="5"/>
      <c r="AG34" s="5"/>
      <c r="AH34" s="5"/>
      <c r="AI34" s="5"/>
      <c r="AJ34" s="5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55"/>
      <c r="S35" s="5"/>
      <c r="T35" s="5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5"/>
      <c r="AF35" s="5"/>
      <c r="AG35" s="5"/>
      <c r="AH35" s="5"/>
      <c r="AI35" s="5"/>
      <c r="AJ35" s="5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55"/>
      <c r="S36" s="5"/>
      <c r="T36" s="5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5"/>
      <c r="AF36" s="5"/>
      <c r="AG36" s="5"/>
      <c r="AH36" s="5"/>
      <c r="AI36" s="5"/>
      <c r="AJ36" s="5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55"/>
      <c r="S37" s="5"/>
      <c r="T37" s="5"/>
      <c r="V37" s="5"/>
      <c r="W37" s="5"/>
      <c r="X37" s="5"/>
      <c r="Y37" s="5"/>
      <c r="Z37" s="5"/>
      <c r="AC37" s="5"/>
      <c r="AD37" s="5"/>
      <c r="AE37" s="5"/>
      <c r="AF37" s="5"/>
      <c r="AG37" s="5"/>
      <c r="AH37" s="5"/>
      <c r="AI37" s="5"/>
      <c r="AJ37" s="5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55"/>
      <c r="S38" s="5"/>
      <c r="T38" s="5"/>
      <c r="V38" s="5"/>
      <c r="W38" s="5"/>
      <c r="X38" s="5"/>
      <c r="Y38" s="5"/>
      <c r="Z38" s="5"/>
      <c r="AC38" s="5"/>
      <c r="AD38" s="5"/>
      <c r="AE38" s="5"/>
      <c r="AF38" s="5"/>
      <c r="AG38" s="5"/>
      <c r="AH38" s="5"/>
      <c r="AI38" s="5"/>
      <c r="AJ38" s="5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A39" s="50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5"/>
      <c r="S39" s="2"/>
      <c r="T39" s="5"/>
      <c r="V39" s="5"/>
      <c r="W39" s="5"/>
      <c r="X39" s="5"/>
      <c r="Y39" s="5"/>
      <c r="Z39" s="5"/>
      <c r="AC39" s="5"/>
      <c r="AD39" s="5"/>
      <c r="AE39" s="5"/>
      <c r="AF39" s="5"/>
      <c r="AG39" s="5"/>
      <c r="AH39" s="5"/>
      <c r="AI39" s="5"/>
      <c r="AJ39" s="5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x14ac:dyDescent="0.3">
      <c r="A40" s="50"/>
      <c r="B40" s="63"/>
      <c r="C40" s="64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64"/>
      <c r="O40" s="64"/>
      <c r="P40" s="64"/>
      <c r="Q40" s="64"/>
      <c r="R40" s="65"/>
      <c r="S40" s="2"/>
      <c r="T40" s="5"/>
      <c r="V40" s="5"/>
      <c r="W40" s="5"/>
      <c r="X40" s="5"/>
      <c r="Y40" s="5"/>
      <c r="Z40" s="5"/>
      <c r="AC40" s="5"/>
      <c r="AD40" s="5"/>
      <c r="AE40" s="5"/>
      <c r="AF40" s="5"/>
      <c r="AG40" s="5"/>
      <c r="AH40" s="5"/>
      <c r="AI40" s="5"/>
      <c r="AJ40" s="5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2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2.75" customHeight="1" x14ac:dyDescent="0.3">
      <c r="B42" s="5">
        <v>5</v>
      </c>
      <c r="C42" s="66" t="s">
        <v>75</v>
      </c>
      <c r="D42" s="66" t="str">
        <f>CHOOSE(C50,T26,V26,X26)</f>
        <v>29 years
and under</v>
      </c>
      <c r="E42" s="59">
        <f>CHOOSE(C50,U26,W26,Y26)</f>
        <v>0</v>
      </c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2.75" customHeight="1" x14ac:dyDescent="0.3">
      <c r="B43" s="5">
        <v>3</v>
      </c>
      <c r="C43" s="66" t="s">
        <v>76</v>
      </c>
      <c r="D43" s="66" t="str">
        <f>CHOOSE(C50,T27,V27,X27)</f>
        <v>30-39
years old</v>
      </c>
      <c r="E43" s="59">
        <f>CHOOSE(C50,U27,W27,Y27)</f>
        <v>0.28999999999999998</v>
      </c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x14ac:dyDescent="0.3">
      <c r="B44" s="5">
        <v>4</v>
      </c>
      <c r="C44" s="67" t="s">
        <v>77</v>
      </c>
      <c r="D44" s="66" t="str">
        <f>CHOOSE(C50,T28,V28,X28)</f>
        <v>40-49
years old</v>
      </c>
      <c r="E44" s="59">
        <f>CHOOSE(C50,U28,W28,Y28)</f>
        <v>0.28999999999999998</v>
      </c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x14ac:dyDescent="0.3">
      <c r="B45" s="5">
        <v>7</v>
      </c>
      <c r="C45" s="67" t="s">
        <v>78</v>
      </c>
      <c r="D45" s="66" t="str">
        <f>CHOOSE(C50,T29,V29,X29)</f>
        <v>50-59
years old</v>
      </c>
      <c r="E45" s="59">
        <f>CHOOSE(C50,U29,W29,Y29)</f>
        <v>0.26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x14ac:dyDescent="0.3">
      <c r="B46" s="5">
        <v>7</v>
      </c>
      <c r="C46" s="66" t="s">
        <v>79</v>
      </c>
      <c r="D46" s="66" t="str">
        <f>CHOOSE(C50,T30,V30,X30)</f>
        <v>60 years
or older</v>
      </c>
      <c r="E46" s="59">
        <f>CHOOSE(C50,U30,W30,Y30)</f>
        <v>0.15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x14ac:dyDescent="0.3">
      <c r="B47" s="5">
        <v>5</v>
      </c>
      <c r="C47" s="66" t="s">
        <v>80</v>
      </c>
      <c r="D47" s="66">
        <f>CHOOSE(C50,T31,V31,X31)</f>
        <v>0</v>
      </c>
      <c r="E47" s="59">
        <f>CHOOSE(C50,U31,W31,Y31)</f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x14ac:dyDescent="0.3">
      <c r="B48" s="5">
        <v>7</v>
      </c>
      <c r="C48" s="66" t="s">
        <v>81</v>
      </c>
      <c r="D48" s="66">
        <f>CHOOSE(C50,T32,V32,X32)</f>
        <v>0</v>
      </c>
      <c r="E48" s="59">
        <f>CHOOSE(C50,U32,W32,Y32)</f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x14ac:dyDescent="0.3">
      <c r="B49" s="5"/>
      <c r="C49" s="66"/>
      <c r="D49" s="66">
        <f>CHOOSE(C50,T33,V33,X33)</f>
        <v>0</v>
      </c>
      <c r="E49" s="59">
        <f>CHOOSE(C50,U33,W33,Y33)</f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x14ac:dyDescent="0.3">
      <c r="B50" s="5">
        <f>CHOOSE(C50,B42,B43,B44)</f>
        <v>5</v>
      </c>
      <c r="C50" s="67">
        <v>1</v>
      </c>
      <c r="D50" s="66" t="str">
        <f>CHOOSE(C51,Z26,AB26,AD26,AF26)</f>
        <v>Less than 1
year</v>
      </c>
      <c r="E50" s="59">
        <f>CHOOSE(C51,AA26,AC26,AE26,AG26)</f>
        <v>0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2:53" x14ac:dyDescent="0.3">
      <c r="B51" s="5">
        <f>CHOOSE(C51,B45,B46,B47,B48)</f>
        <v>7</v>
      </c>
      <c r="C51" s="67">
        <v>1</v>
      </c>
      <c r="D51" s="66" t="str">
        <f>CHOOSE(C51,Z27,AB27,AD27,AF27)</f>
        <v>1 to 3
years</v>
      </c>
      <c r="E51" s="59">
        <f>CHOOSE(C51,AA27,AC27,AE27,AG27)</f>
        <v>0.3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2:53" x14ac:dyDescent="0.3">
      <c r="B52" s="5"/>
      <c r="C52" s="67" t="str">
        <f>CHOOSE(C50,C42,C43,C44)</f>
        <v>Age Group</v>
      </c>
      <c r="D52" s="66" t="str">
        <f>CHOOSE(C51,Z28,AB28,AD28,AF28)</f>
        <v>4 to 5
years</v>
      </c>
      <c r="E52" s="59">
        <f>CHOOSE(C51,AA28,AC28,AE28,AG28)</f>
        <v>0.1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2:53" x14ac:dyDescent="0.3">
      <c r="B53" s="5"/>
      <c r="C53" s="67" t="str">
        <f>CHOOSE(C51,C45,C46,C47,C48)</f>
        <v>Agency Tenure</v>
      </c>
      <c r="D53" s="66" t="str">
        <f>CHOOSE(C51,Z29,AB29,AD29,AF29)</f>
        <v>6 to 10
years</v>
      </c>
      <c r="E53" s="59">
        <f>CHOOSE(C51,AA29,AC29,AE29,AG29)</f>
        <v>0.19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2:53" x14ac:dyDescent="0.3">
      <c r="B54" s="5"/>
      <c r="C54" s="67"/>
      <c r="D54" s="66" t="str">
        <f>CHOOSE(C51,Z30,AB30,AD30,AF30)</f>
        <v>11 to 14
years</v>
      </c>
      <c r="E54" s="59">
        <f>CHOOSE(C51,AA30,AC30,AE30,AG30)</f>
        <v>0.18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2:53" x14ac:dyDescent="0.3">
      <c r="B55" s="5"/>
      <c r="C55" s="67"/>
      <c r="D55" s="66" t="str">
        <f>CHOOSE(C51,Z31,AB31,AD31,AF31)</f>
        <v>15 to 20
years</v>
      </c>
      <c r="E55" s="59">
        <f>CHOOSE(C51,AA31,AC31,AE31,AG31)</f>
        <v>0.14000000000000001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2:53" x14ac:dyDescent="0.3">
      <c r="B56" s="5"/>
      <c r="C56" s="66"/>
      <c r="D56" s="66" t="str">
        <f>CHOOSE(C51,Z32,AB32,AD32,AF32)</f>
        <v>More than 20
years</v>
      </c>
      <c r="E56" s="59">
        <f>CHOOSE(C51,AA32,AC32,AE32,AG32)</f>
        <v>0.09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2:53" ht="14.5" x14ac:dyDescent="0.35">
      <c r="B57" s="5"/>
      <c r="C57" s="66" t="s">
        <v>75</v>
      </c>
      <c r="D57" s="66"/>
      <c r="E57" s="68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2:53" x14ac:dyDescent="0.3">
      <c r="B58" s="5"/>
      <c r="C58" s="66" t="s">
        <v>76</v>
      </c>
      <c r="D58" s="66"/>
      <c r="E58" s="66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2:53" x14ac:dyDescent="0.3">
      <c r="B59" s="5"/>
      <c r="C59" s="67" t="s">
        <v>77</v>
      </c>
      <c r="D59" s="66"/>
      <c r="E59" s="66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x14ac:dyDescent="0.3">
      <c r="B60" s="5"/>
      <c r="C60" s="67" t="s">
        <v>78</v>
      </c>
      <c r="D60" s="66"/>
      <c r="E60" s="66"/>
    </row>
    <row r="61" spans="2:53" x14ac:dyDescent="0.3">
      <c r="B61" s="5"/>
      <c r="C61" s="66" t="s">
        <v>82</v>
      </c>
      <c r="D61" s="66"/>
      <c r="E61" s="66"/>
    </row>
    <row r="62" spans="2:53" x14ac:dyDescent="0.3">
      <c r="B62" s="5"/>
      <c r="C62" s="66" t="s">
        <v>80</v>
      </c>
      <c r="D62" s="66"/>
      <c r="E62" s="66"/>
    </row>
    <row r="63" spans="2:53" x14ac:dyDescent="0.3">
      <c r="B63" s="5"/>
      <c r="C63" s="66" t="s">
        <v>81</v>
      </c>
      <c r="D63" s="69"/>
      <c r="E63" s="69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863600</xdr:colOff>
                    <xdr:row>19</xdr:row>
                    <xdr:rowOff>101600</xdr:rowOff>
                  </from>
                  <to>
                    <xdr:col>11</xdr:col>
                    <xdr:colOff>368300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101600</xdr:colOff>
                    <xdr:row>19</xdr:row>
                    <xdr:rowOff>101600</xdr:rowOff>
                  </from>
                  <to>
                    <xdr:col>4</xdr:col>
                    <xdr:colOff>495300</xdr:colOff>
                    <xdr:row>22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90625" defaultRowHeight="12.5" x14ac:dyDescent="0.25"/>
  <cols>
    <col min="1" max="1" width="3" style="70" customWidth="1"/>
    <col min="2" max="2" width="1.6328125" style="70" customWidth="1"/>
    <col min="3" max="3" width="3" style="70" customWidth="1"/>
    <col min="4" max="4" width="8.90625" style="70"/>
    <col min="5" max="5" width="11.08984375" style="70" customWidth="1"/>
    <col min="6" max="6" width="11.453125" style="70" customWidth="1"/>
    <col min="7" max="7" width="12" style="70" customWidth="1"/>
    <col min="8" max="8" width="7.90625" style="70" customWidth="1"/>
    <col min="9" max="9" width="9.08984375" style="70" customWidth="1"/>
    <col min="10" max="10" width="16.453125" style="70" customWidth="1"/>
    <col min="11" max="11" width="9.453125" style="70" customWidth="1"/>
    <col min="12" max="12" width="12" style="70" customWidth="1"/>
    <col min="13" max="13" width="7.90625" style="70" customWidth="1"/>
    <col min="14" max="16" width="8.90625" style="70"/>
    <col min="17" max="17" width="10.36328125" style="70" customWidth="1"/>
    <col min="18" max="19" width="2.6328125" style="70" customWidth="1"/>
    <col min="20" max="37" width="2.6328125" style="71" customWidth="1"/>
    <col min="38" max="38" width="2.6328125" style="72" customWidth="1"/>
    <col min="39" max="39" width="2.6328125" style="73" customWidth="1"/>
    <col min="40" max="56" width="2.6328125" style="72" customWidth="1"/>
    <col min="57" max="62" width="2.6328125" style="112" customWidth="1"/>
    <col min="63" max="76" width="2.6328125" style="70" customWidth="1"/>
    <col min="77" max="16384" width="8.90625" style="70"/>
  </cols>
  <sheetData>
    <row r="1" spans="2:53" ht="15.75" customHeight="1" thickBot="1" x14ac:dyDescent="0.35">
      <c r="S1" s="5"/>
      <c r="U1" s="3"/>
      <c r="V1" s="3"/>
      <c r="W1" s="3"/>
      <c r="X1" s="3"/>
      <c r="Y1" s="3"/>
      <c r="Z1" s="4"/>
      <c r="AA1" s="4"/>
      <c r="AB1" s="4"/>
      <c r="AC1" s="4"/>
      <c r="AD1" s="72"/>
      <c r="AE1" s="72"/>
      <c r="AF1" s="72"/>
      <c r="AG1" s="72"/>
      <c r="AH1" s="72"/>
      <c r="AI1" s="72"/>
      <c r="AJ1" s="73"/>
      <c r="AK1" s="73"/>
      <c r="AL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3" ht="15" customHeight="1" x14ac:dyDescent="0.3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5"/>
      <c r="T2" s="5" t="s">
        <v>0</v>
      </c>
      <c r="U2" s="5" t="s">
        <v>83</v>
      </c>
      <c r="V2" s="5" t="s">
        <v>84</v>
      </c>
      <c r="W2" s="3" t="s">
        <v>85</v>
      </c>
      <c r="X2" s="3" t="s">
        <v>86</v>
      </c>
      <c r="Y2" s="3" t="s">
        <v>129</v>
      </c>
      <c r="Z2" s="3" t="s">
        <v>130</v>
      </c>
      <c r="AA2" s="77"/>
      <c r="AB2" s="77"/>
      <c r="AC2" s="77"/>
      <c r="AD2" s="77"/>
      <c r="AE2" s="77"/>
      <c r="AF2" s="77"/>
      <c r="AG2" s="5"/>
      <c r="AH2" s="5"/>
      <c r="AI2" s="5"/>
      <c r="AJ2" s="4"/>
      <c r="AK2" s="73"/>
      <c r="AL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2:53" ht="25.5" customHeight="1" x14ac:dyDescent="0.45">
      <c r="B3" s="78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/>
      <c r="S3" s="5"/>
      <c r="T3" s="5" t="s">
        <v>110</v>
      </c>
      <c r="U3" s="83">
        <v>12</v>
      </c>
      <c r="V3" s="84">
        <v>20</v>
      </c>
      <c r="W3" s="84">
        <v>18</v>
      </c>
      <c r="X3" s="84">
        <v>17</v>
      </c>
      <c r="Y3" s="84">
        <v>18</v>
      </c>
      <c r="Z3" s="5">
        <v>17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72"/>
      <c r="AM3" s="72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2:53" ht="12.75" customHeight="1" x14ac:dyDescent="0.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2"/>
      <c r="S4" s="5"/>
      <c r="T4" s="2" t="s">
        <v>12</v>
      </c>
      <c r="U4" s="3" t="s">
        <v>87</v>
      </c>
      <c r="V4" s="3" t="s">
        <v>12</v>
      </c>
      <c r="W4" s="3" t="s">
        <v>88</v>
      </c>
      <c r="X4" s="3" t="s">
        <v>12</v>
      </c>
      <c r="Y4" s="3" t="s">
        <v>89</v>
      </c>
      <c r="Z4" s="3" t="s">
        <v>12</v>
      </c>
      <c r="AA4" s="3" t="s">
        <v>87</v>
      </c>
      <c r="AB4" s="3" t="s">
        <v>12</v>
      </c>
      <c r="AC4" s="3" t="s">
        <v>88</v>
      </c>
      <c r="AD4" s="3" t="s">
        <v>12</v>
      </c>
      <c r="AE4" s="3" t="s">
        <v>89</v>
      </c>
      <c r="AF4" s="3"/>
      <c r="AG4" s="3"/>
      <c r="AH4" s="3"/>
      <c r="AI4" s="3"/>
      <c r="AJ4" s="3"/>
      <c r="AK4" s="72"/>
      <c r="AM4" s="72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2:53" ht="12.75" customHeight="1" x14ac:dyDescent="0.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2"/>
      <c r="S5" s="5"/>
      <c r="T5" s="2">
        <v>5</v>
      </c>
      <c r="U5" s="85">
        <v>12</v>
      </c>
      <c r="V5" s="2">
        <v>5</v>
      </c>
      <c r="W5" s="85">
        <v>19</v>
      </c>
      <c r="X5" s="2">
        <v>5</v>
      </c>
      <c r="Y5" s="85">
        <v>21</v>
      </c>
      <c r="Z5" s="2">
        <v>8</v>
      </c>
      <c r="AA5" s="85">
        <v>-25</v>
      </c>
      <c r="AB5" s="2">
        <v>8</v>
      </c>
      <c r="AC5" s="85">
        <v>-21</v>
      </c>
      <c r="AD5" s="3">
        <v>34</v>
      </c>
      <c r="AE5" s="85">
        <v>-13</v>
      </c>
      <c r="AF5" s="3"/>
      <c r="AG5" s="3"/>
      <c r="AH5" s="3"/>
      <c r="AI5" s="3"/>
      <c r="AJ5" s="3"/>
      <c r="AK5" s="72"/>
      <c r="AM5" s="72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spans="2:53" ht="12.75" customHeight="1" x14ac:dyDescent="0.3">
      <c r="B6" s="78"/>
      <c r="C6" s="80"/>
      <c r="D6" s="80"/>
      <c r="E6" s="80"/>
      <c r="F6" s="80"/>
      <c r="G6" s="80"/>
      <c r="H6" s="80"/>
      <c r="I6" s="80"/>
      <c r="J6" s="86"/>
      <c r="K6" s="80"/>
      <c r="L6" s="80"/>
      <c r="M6" s="80"/>
      <c r="N6" s="80"/>
      <c r="O6" s="80"/>
      <c r="P6" s="80"/>
      <c r="Q6" s="80"/>
      <c r="R6" s="82"/>
      <c r="S6" s="5"/>
      <c r="T6" s="2">
        <v>7</v>
      </c>
      <c r="U6" s="85">
        <v>10</v>
      </c>
      <c r="V6" s="2">
        <v>7</v>
      </c>
      <c r="W6" s="85">
        <v>17</v>
      </c>
      <c r="X6" s="2">
        <v>10</v>
      </c>
      <c r="Y6" s="85">
        <v>17</v>
      </c>
      <c r="Z6" s="2">
        <v>15</v>
      </c>
      <c r="AA6" s="85">
        <v>-23</v>
      </c>
      <c r="AB6" s="2">
        <v>15</v>
      </c>
      <c r="AC6" s="85">
        <v>-15</v>
      </c>
      <c r="AD6" s="3">
        <v>15</v>
      </c>
      <c r="AE6" s="85">
        <v>-11</v>
      </c>
      <c r="AF6" s="3"/>
      <c r="AG6" s="3"/>
      <c r="AH6" s="3"/>
      <c r="AI6" s="3"/>
      <c r="AJ6" s="3"/>
      <c r="AK6" s="72"/>
      <c r="AM6" s="72"/>
      <c r="AR6" s="73"/>
      <c r="AS6" s="73"/>
      <c r="AT6" s="73"/>
      <c r="AU6" s="73"/>
      <c r="AV6" s="73"/>
      <c r="AW6" s="73"/>
      <c r="AX6" s="73"/>
      <c r="AY6" s="73"/>
      <c r="AZ6" s="73"/>
      <c r="BA6" s="73"/>
    </row>
    <row r="7" spans="2:53" ht="18.75" customHeight="1" x14ac:dyDescent="0.3">
      <c r="B7" s="78"/>
      <c r="C7" s="80"/>
      <c r="D7" s="87"/>
      <c r="E7" s="87"/>
      <c r="F7" s="88"/>
      <c r="G7" s="88"/>
      <c r="H7" s="204"/>
      <c r="I7" s="204"/>
      <c r="J7" s="80"/>
      <c r="K7" s="80"/>
      <c r="L7" s="80"/>
      <c r="M7" s="80"/>
      <c r="N7" s="80"/>
      <c r="O7" s="80"/>
      <c r="P7" s="80"/>
      <c r="Q7" s="80"/>
      <c r="R7" s="82"/>
      <c r="S7" s="5"/>
      <c r="T7" s="2">
        <v>10</v>
      </c>
      <c r="U7" s="85">
        <v>8</v>
      </c>
      <c r="V7" s="2">
        <v>3</v>
      </c>
      <c r="W7" s="85">
        <v>13</v>
      </c>
      <c r="X7" s="2">
        <v>21</v>
      </c>
      <c r="Y7" s="85">
        <v>13</v>
      </c>
      <c r="Z7" s="2">
        <v>27</v>
      </c>
      <c r="AA7" s="85">
        <v>-15</v>
      </c>
      <c r="AB7" s="2">
        <v>31</v>
      </c>
      <c r="AC7" s="85">
        <v>-14</v>
      </c>
      <c r="AD7" s="3">
        <v>8</v>
      </c>
      <c r="AE7" s="85">
        <v>-10</v>
      </c>
      <c r="AF7" s="3"/>
      <c r="AG7" s="3"/>
      <c r="AH7" s="3"/>
      <c r="AI7" s="3"/>
      <c r="AJ7" s="3"/>
      <c r="AK7" s="72"/>
      <c r="AM7" s="72"/>
      <c r="AR7" s="73"/>
      <c r="AS7" s="73"/>
      <c r="AT7" s="73"/>
      <c r="AU7" s="73"/>
      <c r="AV7" s="73"/>
      <c r="AW7" s="73"/>
      <c r="AX7" s="73"/>
      <c r="AY7" s="73"/>
      <c r="AZ7" s="73"/>
      <c r="BA7" s="73"/>
    </row>
    <row r="8" spans="2:53" ht="16.5" customHeight="1" x14ac:dyDescent="0.35">
      <c r="B8" s="78"/>
      <c r="C8" s="80"/>
      <c r="D8" s="21"/>
      <c r="E8" s="22"/>
      <c r="F8" s="23"/>
      <c r="G8" s="24"/>
      <c r="H8" s="197"/>
      <c r="I8" s="197"/>
      <c r="J8" s="80"/>
      <c r="K8" s="80"/>
      <c r="L8" s="80"/>
      <c r="M8" s="80"/>
      <c r="N8" s="80"/>
      <c r="O8" s="80"/>
      <c r="P8" s="80"/>
      <c r="Q8" s="80"/>
      <c r="R8" s="82"/>
      <c r="S8" s="5"/>
      <c r="T8" s="2">
        <v>4</v>
      </c>
      <c r="U8" s="85">
        <v>7</v>
      </c>
      <c r="V8" s="2">
        <v>37</v>
      </c>
      <c r="W8" s="85">
        <v>13</v>
      </c>
      <c r="X8" s="2">
        <v>12</v>
      </c>
      <c r="Y8" s="85">
        <v>10</v>
      </c>
      <c r="Z8" s="2">
        <v>31</v>
      </c>
      <c r="AA8" s="85">
        <v>-15</v>
      </c>
      <c r="AB8" s="2">
        <v>32</v>
      </c>
      <c r="AC8" s="85">
        <v>-11</v>
      </c>
      <c r="AD8" s="3">
        <v>29</v>
      </c>
      <c r="AE8" s="85">
        <v>-9</v>
      </c>
      <c r="AF8" s="85"/>
      <c r="AG8" s="3"/>
      <c r="AH8" s="85"/>
      <c r="AI8" s="3"/>
      <c r="AJ8" s="3"/>
      <c r="AK8" s="72"/>
      <c r="AM8" s="72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spans="2:53" ht="16.5" customHeight="1" x14ac:dyDescent="0.35">
      <c r="B9" s="78"/>
      <c r="C9" s="80"/>
      <c r="D9" s="21"/>
      <c r="E9" s="22"/>
      <c r="F9" s="25"/>
      <c r="G9" s="24"/>
      <c r="H9" s="197"/>
      <c r="I9" s="197"/>
      <c r="J9" s="80"/>
      <c r="K9" s="80"/>
      <c r="L9" s="80"/>
      <c r="M9" s="80"/>
      <c r="N9" s="80"/>
      <c r="O9" s="80"/>
      <c r="P9" s="80"/>
      <c r="Q9" s="80"/>
      <c r="R9" s="82"/>
      <c r="S9" s="5"/>
      <c r="T9" s="2">
        <v>36</v>
      </c>
      <c r="U9" s="85">
        <v>6</v>
      </c>
      <c r="V9" s="2">
        <v>4</v>
      </c>
      <c r="W9" s="85">
        <v>12</v>
      </c>
      <c r="X9" s="2">
        <v>37</v>
      </c>
      <c r="Y9" s="85">
        <v>10</v>
      </c>
      <c r="Z9" s="2">
        <v>32</v>
      </c>
      <c r="AA9" s="85">
        <v>-14</v>
      </c>
      <c r="AB9" s="2">
        <v>27</v>
      </c>
      <c r="AC9" s="85">
        <v>-7</v>
      </c>
      <c r="AD9" s="3">
        <v>2</v>
      </c>
      <c r="AE9" s="85">
        <v>-9</v>
      </c>
      <c r="AF9" s="3"/>
      <c r="AG9" s="3"/>
      <c r="AH9" s="3"/>
      <c r="AI9" s="3"/>
      <c r="AJ9" s="3"/>
      <c r="AK9" s="89"/>
      <c r="AL9" s="89"/>
      <c r="AM9" s="89"/>
      <c r="AN9" s="89"/>
      <c r="AR9" s="73"/>
      <c r="AS9" s="73"/>
      <c r="AT9" s="73"/>
      <c r="AU9" s="73"/>
      <c r="AV9" s="73"/>
      <c r="AW9" s="73"/>
      <c r="AX9" s="73"/>
      <c r="AY9" s="73"/>
      <c r="AZ9" s="73"/>
      <c r="BA9" s="73"/>
    </row>
    <row r="10" spans="2:53" ht="16.5" customHeight="1" x14ac:dyDescent="0.35">
      <c r="B10" s="78"/>
      <c r="C10" s="80"/>
      <c r="D10" s="22"/>
      <c r="E10" s="22"/>
      <c r="F10" s="25"/>
      <c r="G10" s="24"/>
      <c r="H10" s="197"/>
      <c r="I10" s="197"/>
      <c r="J10" s="80"/>
      <c r="K10" s="80"/>
      <c r="L10" s="80"/>
      <c r="M10" s="90"/>
      <c r="N10" s="80"/>
      <c r="O10" s="80"/>
      <c r="P10" s="80"/>
      <c r="Q10" s="80"/>
      <c r="R10" s="82"/>
      <c r="S10" s="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7"/>
      <c r="AG10" s="3"/>
      <c r="AH10" s="3"/>
      <c r="AI10" s="3"/>
      <c r="AJ10" s="3"/>
      <c r="AK10" s="89"/>
      <c r="AL10" s="89"/>
      <c r="AM10" s="89"/>
      <c r="AN10" s="89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spans="2:53" ht="16.5" customHeight="1" x14ac:dyDescent="0.35">
      <c r="B11" s="78"/>
      <c r="C11" s="80"/>
      <c r="D11" s="22"/>
      <c r="E11" s="22"/>
      <c r="F11" s="25"/>
      <c r="G11" s="24"/>
      <c r="H11" s="197"/>
      <c r="I11" s="197"/>
      <c r="J11" s="80"/>
      <c r="K11" s="80"/>
      <c r="L11" s="80"/>
      <c r="M11" s="80"/>
      <c r="N11" s="80"/>
      <c r="O11" s="80"/>
      <c r="P11" s="80"/>
      <c r="Q11" s="80"/>
      <c r="R11" s="82"/>
      <c r="S11" s="5"/>
      <c r="T11" s="2" t="s">
        <v>37</v>
      </c>
      <c r="U11" s="2">
        <v>1</v>
      </c>
      <c r="V11" s="2" t="str">
        <f>CHOOSE(U11, W33, W34,W35, W36, W37, W38)</f>
        <v>Largest Increases in Percent Positive since 2019</v>
      </c>
      <c r="W11" s="2">
        <f>CHOOSE(U11, T5,V5,X5,Z5,AB5,AD5)</f>
        <v>5</v>
      </c>
      <c r="X11" s="85">
        <f>CHOOSE(U11,U5,W5,Y5, AA5,AC5,AE5)</f>
        <v>12</v>
      </c>
      <c r="Y11" s="2">
        <f>CHOOSE(U11, T6,V6,X6,Z6,AB6,AD6)</f>
        <v>7</v>
      </c>
      <c r="Z11" s="85">
        <f>CHOOSE(U11, U6,W6,Y6,AA6,AC6,AE6)</f>
        <v>10</v>
      </c>
      <c r="AA11" s="2">
        <f>CHOOSE(U11, T7, V7, X7,Z7,AB7,AD7)</f>
        <v>10</v>
      </c>
      <c r="AB11" s="85">
        <f>CHOOSE(U11, U7,W7,Y7,AA7,AC7,AE7)</f>
        <v>8</v>
      </c>
      <c r="AC11" s="2">
        <f>CHOOSE(U11, T8,V8,X8,Z8,AB8,AD8)</f>
        <v>4</v>
      </c>
      <c r="AD11" s="85">
        <f>CHOOSE(U11, U8,W8,Y8,AA8,AC8,AE8)</f>
        <v>7</v>
      </c>
      <c r="AE11" s="2">
        <f>CHOOSE(U11, T9,V9,X9,Z9,AB9,AD9)</f>
        <v>36</v>
      </c>
      <c r="AF11" s="85">
        <f>CHOOSE(U11, U9,W9,Y9,AA9,AC9,AE9)</f>
        <v>6</v>
      </c>
      <c r="AG11" s="3"/>
      <c r="AH11" s="3"/>
      <c r="AI11" s="3"/>
      <c r="AJ11" s="3"/>
      <c r="AK11" s="89"/>
      <c r="AL11" s="89"/>
      <c r="AM11" s="89"/>
      <c r="AN11" s="89"/>
      <c r="AR11" s="73"/>
      <c r="AS11" s="73"/>
      <c r="AT11" s="73"/>
      <c r="AU11" s="73"/>
      <c r="AV11" s="73"/>
      <c r="AW11" s="73"/>
      <c r="AX11" s="73"/>
      <c r="AY11" s="73"/>
      <c r="AZ11" s="73"/>
      <c r="BA11" s="73"/>
    </row>
    <row r="12" spans="2:53" ht="16.5" customHeight="1" x14ac:dyDescent="0.35">
      <c r="B12" s="78"/>
      <c r="C12" s="80"/>
      <c r="D12" s="22"/>
      <c r="E12" s="22"/>
      <c r="F12" s="25"/>
      <c r="G12" s="24"/>
      <c r="H12" s="197"/>
      <c r="I12" s="197"/>
      <c r="J12" s="80"/>
      <c r="K12" s="80"/>
      <c r="L12" s="80"/>
      <c r="M12" s="80"/>
      <c r="N12" s="80"/>
      <c r="O12" s="80"/>
      <c r="P12" s="80"/>
      <c r="Q12" s="80"/>
      <c r="R12" s="82"/>
      <c r="S12" s="5"/>
      <c r="T12" s="2" t="s">
        <v>39</v>
      </c>
      <c r="U12" s="2">
        <v>4</v>
      </c>
      <c r="V12" s="2" t="str">
        <f>CHOOSE(U12, W33, W34, W35, W36, W37, W38)</f>
        <v>Largest Decreases in Percent Positive since 2019</v>
      </c>
      <c r="W12" s="2">
        <f>CHOOSE(U12, T5,V5,X5,Z5,AB5,AD5)</f>
        <v>8</v>
      </c>
      <c r="X12" s="85">
        <f>CHOOSE(U12,U5,W5,Y5, AA5,AC5,AE5)</f>
        <v>-25</v>
      </c>
      <c r="Y12" s="2">
        <f>CHOOSE(U12, T6,V6,X6,Z6,AB6,AD6)</f>
        <v>15</v>
      </c>
      <c r="Z12" s="85">
        <f>CHOOSE(U12,U6,W6,Y6,AA6,AC6,AE6)</f>
        <v>-23</v>
      </c>
      <c r="AA12" s="2">
        <f>CHOOSE(U12, T7,V7,X7,Z7,AB7,AD7)</f>
        <v>27</v>
      </c>
      <c r="AB12" s="85">
        <f>CHOOSE(U12, U7,W7,Y7,AA7,AC7,AE7)</f>
        <v>-15</v>
      </c>
      <c r="AC12" s="2">
        <f>CHOOSE(U12,T8,V8,X8, Z8,AB8,AD8)</f>
        <v>31</v>
      </c>
      <c r="AD12" s="85">
        <f>CHOOSE(U12, U8,W8,Y8,AA8,AC8,AE8)</f>
        <v>-15</v>
      </c>
      <c r="AE12" s="2">
        <f>CHOOSE(U12, T9,V9,X9,Z9,AB9,AD9)</f>
        <v>32</v>
      </c>
      <c r="AF12" s="85">
        <f>CHOOSE(U12, U9,W9,Y9,AA9,AC9,AE9)</f>
        <v>-14</v>
      </c>
      <c r="AG12" s="5"/>
      <c r="AH12" s="5"/>
      <c r="AI12" s="3"/>
      <c r="AJ12" s="27"/>
      <c r="AK12" s="89"/>
      <c r="AL12" s="89"/>
      <c r="AM12" s="89"/>
      <c r="AN12" s="89"/>
      <c r="AR12" s="73"/>
      <c r="AS12" s="73"/>
      <c r="AT12" s="73"/>
      <c r="AU12" s="73"/>
      <c r="AV12" s="73"/>
      <c r="AW12" s="73"/>
      <c r="AX12" s="73"/>
      <c r="AY12" s="73"/>
      <c r="AZ12" s="73"/>
      <c r="BA12" s="73"/>
    </row>
    <row r="13" spans="2:53" ht="16.5" customHeight="1" x14ac:dyDescent="0.35">
      <c r="B13" s="78"/>
      <c r="C13" s="80"/>
      <c r="D13" s="193"/>
      <c r="E13" s="193"/>
      <c r="F13" s="28"/>
      <c r="G13" s="29"/>
      <c r="H13" s="194"/>
      <c r="I13" s="194"/>
      <c r="J13" s="80"/>
      <c r="K13" s="80"/>
      <c r="L13" s="80"/>
      <c r="M13" s="80"/>
      <c r="N13" s="80"/>
      <c r="O13" s="80"/>
      <c r="P13" s="80"/>
      <c r="Q13" s="80"/>
      <c r="R13" s="82"/>
      <c r="S13" s="5"/>
      <c r="T13" s="2"/>
      <c r="U13" s="26"/>
      <c r="V13" s="2" t="s">
        <v>37</v>
      </c>
      <c r="W13" s="26" t="str">
        <f>IF(W11=0,"",CONCATENATE("Q"&amp;W11))</f>
        <v>Q5</v>
      </c>
      <c r="X13" s="14" t="str">
        <f>IF(W11=0,IF(AND(U31&lt;5, U31&lt;&gt;0),"",IF(U31="--","No trending data available",IF(U11&lt;4,"No items increased", "No items decreased"))),VLOOKUP(W11,B43:C126,2,FALSE))</f>
        <v>My workload is reasonable.</v>
      </c>
      <c r="Y13" s="26" t="str">
        <f>IF(Y11=0,"",CONCATENATE("Q"&amp;Y11))</f>
        <v>Q7</v>
      </c>
      <c r="Z13" s="14" t="str">
        <f>IF(Y11=0,"",VLOOKUP(Y11,B43:C126,2,FALSE))</f>
        <v>I know how my work relates to the agency's goals.</v>
      </c>
      <c r="AA13" s="26" t="str">
        <f>IF(AA11=0,"",CONCATENATE("Q"&amp;AA11))</f>
        <v>Q10</v>
      </c>
      <c r="AB13" s="14" t="str">
        <f>IF(AA11=0,"",VLOOKUP(AA11,B43:C126,2,FALSE))</f>
        <v>In my work unit, steps are taken to deal with a poor performer who cannot or will not improve.</v>
      </c>
      <c r="AC13" s="26" t="str">
        <f>IF(AC11=0,"",CONCATENATE("Q"&amp;AC11))</f>
        <v>Q4</v>
      </c>
      <c r="AD13" s="14" t="str">
        <f>IF(AC11=0,"",VLOOKUP(AC11,B43:C126,2,FALSE))</f>
        <v>I know what is expected of me on the job.</v>
      </c>
      <c r="AE13" s="26" t="str">
        <f>IF(AE11=0,"",CONCATENATE("Q"&amp;AE11))</f>
        <v>Q36</v>
      </c>
      <c r="AF13" s="14" t="str">
        <f>IF(AE11=0,"",VLOOKUP(AE11,B43:C126,2,FALSE))</f>
        <v>Considering everything, how satisfied are you with your job?</v>
      </c>
      <c r="AG13" s="5"/>
      <c r="AH13" s="5"/>
      <c r="AI13" s="3"/>
      <c r="AJ13" s="27"/>
      <c r="AK13" s="89"/>
      <c r="AL13" s="89"/>
      <c r="AM13" s="89"/>
      <c r="AN13" s="89"/>
      <c r="AR13" s="73"/>
      <c r="AS13" s="73"/>
      <c r="AT13" s="73"/>
      <c r="AU13" s="73"/>
      <c r="AV13" s="73"/>
      <c r="AW13" s="73"/>
      <c r="AX13" s="73"/>
      <c r="AY13" s="73"/>
      <c r="AZ13" s="73"/>
      <c r="BA13" s="73"/>
    </row>
    <row r="14" spans="2:53" ht="13.5" customHeight="1" x14ac:dyDescent="0.35">
      <c r="B14" s="78"/>
      <c r="C14" s="80"/>
      <c r="D14" s="91"/>
      <c r="E14" s="91"/>
      <c r="F14" s="91"/>
      <c r="G14" s="91"/>
      <c r="H14" s="91"/>
      <c r="I14" s="91"/>
      <c r="J14" s="80"/>
      <c r="K14" s="80"/>
      <c r="L14" s="92"/>
      <c r="M14" s="80"/>
      <c r="N14" s="80"/>
      <c r="O14" s="80"/>
      <c r="P14" s="80"/>
      <c r="Q14" s="80"/>
      <c r="R14" s="82"/>
      <c r="S14" s="5"/>
      <c r="T14" s="2"/>
      <c r="U14" s="26"/>
      <c r="V14" s="2" t="s">
        <v>39</v>
      </c>
      <c r="W14" s="26" t="str">
        <f>IF(W12=0,"",CONCATENATE("Q"&amp;W12))</f>
        <v>Q8</v>
      </c>
      <c r="X14" s="14" t="str">
        <f>IF(W12=0,IF(AND(U32&lt;5, U32&lt;&gt;0),"",IF(U32="--","No trending data available",IF(U12&lt;4,"No items increased", "No items decreased"))),VLOOKUP(W12,B43:C126,2,FALSE))</f>
        <v>I can disclose a suspected violation of any law, rule or regulation without fear of reprisal.</v>
      </c>
      <c r="Y14" s="26" t="str">
        <f>IF(Y12=0,"",CONCATENATE("Q"&amp;Y12))</f>
        <v>Q15</v>
      </c>
      <c r="Z14" s="14" t="str">
        <f>IF(Y12=0,"",VLOOKUP(Y12,B43:C126,2,FALSE))</f>
        <v>Employees are protected from health and safety hazards on the job.</v>
      </c>
      <c r="AA14" s="26" t="str">
        <f>IF(AA12=0,"",CONCATENATE("Q"&amp;AA12))</f>
        <v>Q27</v>
      </c>
      <c r="AB14" s="14" t="str">
        <f>IF(AA12=0,"",VLOOKUP(AA12,B43:C126,2,FALSE))</f>
        <v>My organization's senior leaders maintain high standards of honesty and integrity.</v>
      </c>
      <c r="AC14" s="26" t="str">
        <f>IF(AC12=0,"",CONCATENATE("Q"&amp;AC12))</f>
        <v>Q31</v>
      </c>
      <c r="AD14" s="14" t="str">
        <f>IF(AC12=0,"",VLOOKUP(AC12,B43:C126,2,FALSE))</f>
        <v>I have a high level of respect for my organization's senior leaders.</v>
      </c>
      <c r="AE14" s="26" t="str">
        <f>IF(AE12=0,"",CONCATENATE("Q"&amp;AE12))</f>
        <v>Q32</v>
      </c>
      <c r="AF14" s="14" t="str">
        <f>IF(AE12=0,"",VLOOKUP(AE12,B43:C126,2,FALSE))</f>
        <v>Senior leaders demonstrate support for Work-Life programs.</v>
      </c>
      <c r="AG14" s="3"/>
      <c r="AH14" s="3"/>
      <c r="AI14" s="3"/>
      <c r="AJ14" s="32"/>
      <c r="AK14" s="93"/>
      <c r="AL14" s="93"/>
      <c r="AM14" s="93"/>
      <c r="AN14" s="93"/>
      <c r="AR14" s="73"/>
      <c r="AS14" s="73"/>
      <c r="AT14" s="73"/>
      <c r="AU14" s="73"/>
      <c r="AV14" s="73"/>
      <c r="AW14" s="73"/>
      <c r="AX14" s="73"/>
      <c r="AY14" s="73"/>
      <c r="AZ14" s="73"/>
      <c r="BA14" s="73"/>
    </row>
    <row r="15" spans="2:53" ht="12.75" customHeight="1" x14ac:dyDescent="0.3">
      <c r="B15" s="78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2"/>
      <c r="S15" s="5"/>
      <c r="T15" s="3"/>
      <c r="U15" s="58"/>
      <c r="V15" s="2"/>
      <c r="W15" s="3"/>
      <c r="X15" s="3"/>
      <c r="Y15" s="3"/>
      <c r="Z15" s="3"/>
      <c r="AA15" s="5"/>
      <c r="AB15" s="59"/>
      <c r="AC15" s="27"/>
      <c r="AD15" s="59"/>
      <c r="AE15" s="56"/>
      <c r="AF15" s="5"/>
      <c r="AG15" s="3"/>
      <c r="AH15" s="3"/>
      <c r="AI15" s="5"/>
      <c r="AJ15" s="5"/>
      <c r="AK15" s="72"/>
      <c r="AM15" s="72"/>
      <c r="AR15" s="73"/>
      <c r="AS15" s="73"/>
      <c r="AT15" s="73"/>
      <c r="AU15" s="73"/>
      <c r="AV15" s="73"/>
      <c r="AW15" s="73"/>
      <c r="AX15" s="73"/>
      <c r="AY15" s="73"/>
      <c r="AZ15" s="73"/>
      <c r="BA15" s="73"/>
    </row>
    <row r="16" spans="2:53" ht="13.5" customHeight="1" x14ac:dyDescent="0.3">
      <c r="B16" s="78"/>
      <c r="C16" s="80"/>
      <c r="D16" s="199">
        <f>U31</f>
        <v>12</v>
      </c>
      <c r="E16" s="94"/>
      <c r="F16" s="95"/>
      <c r="G16" s="95"/>
      <c r="H16" s="80"/>
      <c r="I16" s="94"/>
      <c r="J16" s="94"/>
      <c r="K16" s="95"/>
      <c r="L16" s="95"/>
      <c r="M16" s="80"/>
      <c r="N16" s="80"/>
      <c r="O16" s="80"/>
      <c r="P16" s="80"/>
      <c r="Q16" s="80"/>
      <c r="R16" s="82"/>
      <c r="S16" s="5"/>
      <c r="T16" s="3"/>
      <c r="U16" s="58"/>
      <c r="V16" s="59" t="s">
        <v>37</v>
      </c>
      <c r="W16" s="56">
        <f>IF(W11=0, "",IF(VLOOKUP(W11, B43:G126, 3,FALSE) &lt;&gt; "", VLOOKUP(W11, B43:G126, 3,FALSE),  "--"))</f>
        <v>0.46</v>
      </c>
      <c r="X16" s="56">
        <f>IF(W11=0, "",IF(VLOOKUP(W11, B43:G126, 4,FALSE) &lt;&gt; "", VLOOKUP(W11, B43:G126, 4,FALSE),  "--"))</f>
        <v>0.48</v>
      </c>
      <c r="Y16" s="56">
        <f>IF(W11=0, "",IF(VLOOKUP(W11, B43:G126, 5,FALSE) &lt;&gt; "", VLOOKUP(W11, B43:G126, 5,FALSE),  "--"))</f>
        <v>0.55000000000000004</v>
      </c>
      <c r="Z16" s="56">
        <f>IF(W11=0, "",IF(VLOOKUP(W11, B43:G126,6,FALSE) &lt;&gt; "", VLOOKUP(W11, B43:G126, 6,FALSE),  "--"))</f>
        <v>0.67</v>
      </c>
      <c r="AA16" s="96">
        <f>IF(OR(U11 = 3, U11=6),"", W16)</f>
        <v>0.46</v>
      </c>
      <c r="AB16" s="96">
        <f>IF(OR(U11 = 2, U11=5),"", X16)</f>
        <v>0.48</v>
      </c>
      <c r="AC16" s="96" t="str">
        <f>IF(OR(U11 = 1, U11=4),"", Y16)</f>
        <v/>
      </c>
      <c r="AD16" s="96"/>
      <c r="AE16" s="97" t="str">
        <f>IF(OR(U11 = 3, U11=6),W16, "")</f>
        <v/>
      </c>
      <c r="AF16" s="97" t="str">
        <f>IF(OR(U11 = 2, U11=5),X16, "")</f>
        <v/>
      </c>
      <c r="AG16" s="97">
        <f>IF(OR(U11 = 1, U11=4),Y16, "")</f>
        <v>0.55000000000000004</v>
      </c>
      <c r="AH16" s="97"/>
      <c r="AI16" s="97" t="str">
        <f t="shared" ref="AI16:AJ16" si="0">IF(Y11=1,AA16, "")</f>
        <v/>
      </c>
      <c r="AJ16" s="97" t="str">
        <f t="shared" si="0"/>
        <v/>
      </c>
      <c r="AK16" s="98"/>
      <c r="AL16" s="98"/>
      <c r="AM16" s="72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spans="2:53" ht="12.75" customHeight="1" x14ac:dyDescent="0.35">
      <c r="B17" s="78"/>
      <c r="C17" s="80"/>
      <c r="D17" s="200"/>
      <c r="E17" s="99"/>
      <c r="F17" s="100"/>
      <c r="G17" s="101"/>
      <c r="H17" s="80"/>
      <c r="I17" s="99"/>
      <c r="J17" s="99"/>
      <c r="K17" s="100"/>
      <c r="L17" s="101"/>
      <c r="M17" s="80"/>
      <c r="N17" s="80"/>
      <c r="O17" s="80"/>
      <c r="P17" s="80"/>
      <c r="Q17" s="80"/>
      <c r="R17" s="82"/>
      <c r="S17" s="5"/>
      <c r="T17" s="5"/>
      <c r="U17" s="58"/>
      <c r="V17" s="3"/>
      <c r="W17" s="56">
        <f>IF(Y11=0, "",IF(VLOOKUP(Y11, B43:G126, 3,FALSE) &lt;&gt; "", VLOOKUP(Y11, B43:G126, 3,FALSE),  "--"))</f>
        <v>0.78</v>
      </c>
      <c r="X17" s="56">
        <f>IF(Y11=0, "",IF(VLOOKUP(Y11, B43:G126, 4,FALSE) &lt;&gt;"", VLOOKUP(Y11, B43:G126, 4,FALSE),  "--"))</f>
        <v>0.7</v>
      </c>
      <c r="Y17" s="56">
        <f>IF(Y11=0, "",IF(VLOOKUP(Y11, B43:G126, 5,FALSE) &lt;&gt; "", VLOOKUP(Y11, B43:G126,5,FALSE),  "--"))</f>
        <v>0.77</v>
      </c>
      <c r="Z17" s="56">
        <f>IF(Y11=0, "",IF(VLOOKUP(Y11, B43:G126, 6,FALSE) &lt;&gt; "", VLOOKUP(Y11, B43:G126, 6,FALSE),  "--"))</f>
        <v>0.87</v>
      </c>
      <c r="AA17" s="96">
        <f>IF(OR(U11 = 3, U11=6),"", W17)</f>
        <v>0.78</v>
      </c>
      <c r="AB17" s="96">
        <f>IF(OR(U11 = 2, U11=5),"", X17)</f>
        <v>0.7</v>
      </c>
      <c r="AC17" s="96" t="str">
        <f>IF(OR(U11 = 1, U11=4),"", Y17)</f>
        <v/>
      </c>
      <c r="AD17" s="59"/>
      <c r="AE17" s="97" t="str">
        <f>IF(OR(U11 = 3, U11=6),W17, "")</f>
        <v/>
      </c>
      <c r="AF17" s="97" t="str">
        <f>IF(OR(U11 = 2, U11=5),X17, "")</f>
        <v/>
      </c>
      <c r="AG17" s="97">
        <f>IF(OR(U11 = 1, U11=4),Y17, "")</f>
        <v>0.77</v>
      </c>
      <c r="AH17" s="102"/>
      <c r="AI17" s="102"/>
      <c r="AJ17" s="103"/>
      <c r="AK17" s="98"/>
      <c r="AL17" s="98"/>
      <c r="AM17" s="72"/>
      <c r="AR17" s="73"/>
      <c r="AS17" s="73"/>
      <c r="AT17" s="73"/>
      <c r="AU17" s="73"/>
      <c r="AV17" s="73"/>
      <c r="AW17" s="73"/>
      <c r="AX17" s="73"/>
      <c r="AY17" s="73"/>
      <c r="AZ17" s="73"/>
      <c r="BA17" s="73"/>
    </row>
    <row r="18" spans="2:53" ht="12.75" customHeight="1" x14ac:dyDescent="0.35">
      <c r="B18" s="78"/>
      <c r="C18" s="80"/>
      <c r="D18" s="200"/>
      <c r="E18" s="99"/>
      <c r="F18" s="100"/>
      <c r="G18" s="101"/>
      <c r="H18" s="80"/>
      <c r="I18" s="99"/>
      <c r="J18" s="99"/>
      <c r="K18" s="100"/>
      <c r="L18" s="101"/>
      <c r="M18" s="80"/>
      <c r="N18" s="80"/>
      <c r="O18" s="80"/>
      <c r="P18" s="80"/>
      <c r="Q18" s="80"/>
      <c r="R18" s="82"/>
      <c r="S18" s="5"/>
      <c r="T18" s="5"/>
      <c r="U18" s="5"/>
      <c r="V18" s="3"/>
      <c r="W18" s="56">
        <f>IF(AA11=0, "",IF(VLOOKUP(AA11, B43:G126, 3,FALSE) &lt;&gt; "", VLOOKUP(AA11, B43:G126, 3,FALSE),  "--"))</f>
        <v>0.33</v>
      </c>
      <c r="X18" s="56">
        <f>IF(AA11=0, "",IF(VLOOKUP(AA11, B43:G126,4,FALSE) &lt;&gt; "", VLOOKUP(AA11, B43:G126, 4,FALSE),  "--"))</f>
        <v>0.44</v>
      </c>
      <c r="Y18" s="56">
        <f>IF(AA11=0, "",IF(VLOOKUP(AA11, B43:G126, 5,FALSE) &lt;&gt; "", VLOOKUP(AA11, B43:G126, 5,FALSE),  "--"))</f>
        <v>0.42</v>
      </c>
      <c r="Z18" s="56">
        <f>IF(AA11=0, "",IF(VLOOKUP(AA11, B43:G126, 6,FALSE) &lt;&gt;"", VLOOKUP(AA11, B43:G126, 6,FALSE),  "--"))</f>
        <v>0.5</v>
      </c>
      <c r="AA18" s="96">
        <f>IF(OR(U11 = 3, U11=6),"", W18)</f>
        <v>0.33</v>
      </c>
      <c r="AB18" s="96">
        <f>IF(OR(U11 = 2, U11=5),"", X18)</f>
        <v>0.44</v>
      </c>
      <c r="AC18" s="96" t="str">
        <f>IF(OR(U11 = 1, U11=4),"", Y18)</f>
        <v/>
      </c>
      <c r="AD18" s="27"/>
      <c r="AE18" s="97" t="str">
        <f>IF(OR(U11 = 3, U11=6),W18, "")</f>
        <v/>
      </c>
      <c r="AF18" s="97" t="str">
        <f>IF(OR(U11 = 2, U11=5),X18, "")</f>
        <v/>
      </c>
      <c r="AG18" s="97">
        <f>IF(OR(U11 = 1, U11=4),Y18, "")</f>
        <v>0.42</v>
      </c>
      <c r="AH18" s="102"/>
      <c r="AI18" s="103"/>
      <c r="AJ18" s="103"/>
      <c r="AK18" s="98"/>
      <c r="AL18" s="98"/>
      <c r="AM18" s="72"/>
      <c r="AR18" s="73"/>
      <c r="AS18" s="73"/>
      <c r="AT18" s="73"/>
      <c r="AU18" s="73"/>
      <c r="AV18" s="73"/>
      <c r="AW18" s="73"/>
      <c r="AX18" s="73"/>
      <c r="AY18" s="73"/>
      <c r="AZ18" s="73"/>
      <c r="BA18" s="73"/>
    </row>
    <row r="19" spans="2:53" ht="12.75" customHeight="1" x14ac:dyDescent="0.35">
      <c r="B19" s="78"/>
      <c r="C19" s="80"/>
      <c r="D19" s="201"/>
      <c r="E19" s="99"/>
      <c r="F19" s="100"/>
      <c r="G19" s="101"/>
      <c r="H19" s="80"/>
      <c r="I19" s="99"/>
      <c r="J19" s="99"/>
      <c r="K19" s="100"/>
      <c r="L19" s="101"/>
      <c r="M19" s="80"/>
      <c r="N19" s="80"/>
      <c r="O19" s="80"/>
      <c r="P19" s="80"/>
      <c r="Q19" s="80"/>
      <c r="R19" s="82"/>
      <c r="S19" s="5"/>
      <c r="T19" s="5"/>
      <c r="U19" s="5"/>
      <c r="V19" s="3"/>
      <c r="W19" s="56">
        <f>IF(AC11=0, "",IF(VLOOKUP(AC11, B43:G126, 3,FALSE) &lt;&gt; "", VLOOKUP(AC11, B43:G126, 3,FALSE),  "--"))</f>
        <v>0.78</v>
      </c>
      <c r="X19" s="56">
        <f>IF(AC11=0, "",IF(VLOOKUP(AC11, B43:G126, 4,FALSE) &lt;&gt; "", VLOOKUP(AC11, B43:G126,4,FALSE),  "--"))</f>
        <v>0.71</v>
      </c>
      <c r="Y19" s="56">
        <f>IF(AC11=0, "",IF(VLOOKUP(AC11, B43:G126, 5,FALSE) &lt;&gt; "", VLOOKUP(AC11, B43:G126,5,FALSE),  "--"))</f>
        <v>0.76</v>
      </c>
      <c r="Z19" s="56">
        <f>IF(AC11=0, "",IF(VLOOKUP(AC11, B43:G126, 6,FALSE) &lt;&gt; "", VLOOKUP(AC11, B43:G126,6,FALSE),  "--"))</f>
        <v>0.83</v>
      </c>
      <c r="AA19" s="96">
        <f>IF(OR(U11 = 3, U11=6),"", W19)</f>
        <v>0.78</v>
      </c>
      <c r="AB19" s="96">
        <f>IF(OR(U11 = 2, U11=5),"", X19)</f>
        <v>0.71</v>
      </c>
      <c r="AC19" s="96" t="str">
        <f>IF(OR(U11 = 1, U11=4),"", Y19)</f>
        <v/>
      </c>
      <c r="AD19" s="27"/>
      <c r="AE19" s="97" t="str">
        <f>IF(OR(U11 = 3, U11=6),W19, "")</f>
        <v/>
      </c>
      <c r="AF19" s="97" t="str">
        <f>IF(OR(U11 = 2, U11=5),X19, "")</f>
        <v/>
      </c>
      <c r="AG19" s="97">
        <f>IF(OR(U11 = 1, U11=4),Y19, "")</f>
        <v>0.76</v>
      </c>
      <c r="AH19" s="103"/>
      <c r="AI19" s="103"/>
      <c r="AJ19" s="103"/>
      <c r="AK19" s="98"/>
      <c r="AL19" s="98"/>
      <c r="AM19" s="72"/>
      <c r="AR19" s="73"/>
      <c r="AS19" s="73"/>
      <c r="AT19" s="73"/>
      <c r="AU19" s="73"/>
      <c r="AV19" s="73"/>
      <c r="AW19" s="73"/>
      <c r="AX19" s="73"/>
      <c r="AY19" s="73"/>
      <c r="AZ19" s="73"/>
      <c r="BA19" s="73"/>
    </row>
    <row r="20" spans="2:53" ht="12.75" customHeight="1" x14ac:dyDescent="0.35">
      <c r="B20" s="78"/>
      <c r="C20" s="80"/>
      <c r="D20" s="99"/>
      <c r="E20" s="99"/>
      <c r="F20" s="100"/>
      <c r="G20" s="101"/>
      <c r="H20" s="80"/>
      <c r="I20" s="99"/>
      <c r="J20" s="99"/>
      <c r="K20" s="100"/>
      <c r="L20" s="101"/>
      <c r="M20" s="80"/>
      <c r="N20" s="80"/>
      <c r="O20" s="80"/>
      <c r="P20" s="80"/>
      <c r="Q20" s="80"/>
      <c r="R20" s="82"/>
      <c r="S20" s="5"/>
      <c r="T20" s="3"/>
      <c r="U20" s="5"/>
      <c r="V20" s="3"/>
      <c r="W20" s="56">
        <f>IF(AE11=0, "",IF(VLOOKUP(AE11, B43:G126, 3,FALSE) &lt;&gt; "", VLOOKUP(AE11, B43:G126, 3,FALSE),  "--"))</f>
        <v>0.64</v>
      </c>
      <c r="X20" s="56">
        <f>IF(AE11=0, "",IF(VLOOKUP(AE11, B43:G126, 4,FALSE) &lt;&gt;"", VLOOKUP(AE11, B43:G126, 4,FALSE),  "--"))</f>
        <v>0.64</v>
      </c>
      <c r="Y20" s="56">
        <f>IF(AE11=0, "",IF(VLOOKUP(AE11, B43:G126,5,FALSE) &lt;&gt; "", VLOOKUP(AE11, B43:G126,5,FALSE),  "--"))</f>
        <v>0.63</v>
      </c>
      <c r="Z20" s="56">
        <f>IF(AE11=0, "",IF(VLOOKUP(AE11, B43:G126, 6,FALSE) &lt;&gt; "", VLOOKUP(AE11, B43:G126, 6,FALSE),  "--"))</f>
        <v>0.69</v>
      </c>
      <c r="AA20" s="96">
        <f>IF(OR(U11 = 3, U11=6),"", W20)</f>
        <v>0.64</v>
      </c>
      <c r="AB20" s="96">
        <f>IF(OR(U11 = 2, U11=5),"", X20)</f>
        <v>0.64</v>
      </c>
      <c r="AC20" s="96" t="str">
        <f>IF(OR(U11 = 1, U11=4),"", Y20)</f>
        <v/>
      </c>
      <c r="AD20" s="5"/>
      <c r="AE20" s="97" t="str">
        <f>IF(OR(U11 = 3, U11=6),W20, "")</f>
        <v/>
      </c>
      <c r="AF20" s="97" t="str">
        <f>IF(OR(U11 = 2, U11=5),X20, "")</f>
        <v/>
      </c>
      <c r="AG20" s="97">
        <f>IF(OR(U11 = 1, U11=4),Y20, "")</f>
        <v>0.63</v>
      </c>
      <c r="AH20" s="103"/>
      <c r="AI20" s="103"/>
      <c r="AJ20" s="103"/>
      <c r="AK20" s="98"/>
      <c r="AL20" s="98"/>
      <c r="AM20" s="72"/>
      <c r="AR20" s="73"/>
      <c r="AS20" s="73"/>
      <c r="AT20" s="73"/>
      <c r="AU20" s="73"/>
      <c r="AV20" s="73"/>
      <c r="AW20" s="73"/>
      <c r="AX20" s="73"/>
      <c r="AY20" s="73"/>
      <c r="AZ20" s="73"/>
      <c r="BA20" s="73"/>
    </row>
    <row r="21" spans="2:53" ht="12.75" customHeight="1" x14ac:dyDescent="0.35">
      <c r="B21" s="78"/>
      <c r="C21" s="80"/>
      <c r="D21" s="99"/>
      <c r="E21" s="99"/>
      <c r="F21" s="100"/>
      <c r="G21" s="101"/>
      <c r="H21" s="80"/>
      <c r="I21" s="99"/>
      <c r="J21" s="99"/>
      <c r="K21" s="100"/>
      <c r="L21" s="101"/>
      <c r="M21" s="80"/>
      <c r="N21" s="80"/>
      <c r="O21" s="80"/>
      <c r="P21" s="80"/>
      <c r="Q21" s="80"/>
      <c r="R21" s="82"/>
      <c r="S21" s="5"/>
      <c r="T21" s="3"/>
      <c r="U21" s="5"/>
      <c r="V21" s="3" t="s">
        <v>39</v>
      </c>
      <c r="W21" s="56">
        <f>IF(W12=0, "",IF(VLOOKUP(W12, B43:G126, 3,FALSE) &lt;&gt; "", VLOOKUP(W12, B43:G126, 3,FALSE),  "--"))</f>
        <v>0.59</v>
      </c>
      <c r="X21" s="56">
        <f>IF(W12=0, "",IF(VLOOKUP(W12, B43:G126, 4,FALSE) &lt;&gt; "", VLOOKUP(W12, B43:G126, 4,FALSE),  "--"))</f>
        <v>0.7</v>
      </c>
      <c r="Y21" s="56">
        <f>IF(W12=0, "",IF(VLOOKUP(W12, B43:G126, 5,FALSE) &lt;&gt; "", VLOOKUP(W12, B43:G126, 5,FALSE),  "--"))</f>
        <v>0.74</v>
      </c>
      <c r="Z21" s="56">
        <f>IF(W12=0, "",IF(VLOOKUP(W12, B43:G126, 6,FALSE) &lt;&gt; "", VLOOKUP(W12, B43:G126, 6,FALSE),  "--"))</f>
        <v>0.49</v>
      </c>
      <c r="AA21" s="96">
        <f>IF(OR(U12 = 3, U12=6),"", W21)</f>
        <v>0.59</v>
      </c>
      <c r="AB21" s="96">
        <f>IF(OR(U12 = 2, U12=5),"", X21)</f>
        <v>0.7</v>
      </c>
      <c r="AC21" s="96" t="str">
        <f>IF(OR(U12 = 1, U12=4),"", Y21)</f>
        <v/>
      </c>
      <c r="AD21" s="5"/>
      <c r="AE21" s="97" t="str">
        <f>IF(OR(U12 = 3, U12=6),W21, "")</f>
        <v/>
      </c>
      <c r="AF21" s="97" t="str">
        <f>IF(OR(U12 = 2, U12=5),X21, "")</f>
        <v/>
      </c>
      <c r="AG21" s="97">
        <f>IF(OR(U12 = 1, U12=4),Y21, "")</f>
        <v>0.74</v>
      </c>
      <c r="AH21" s="103"/>
      <c r="AI21" s="103"/>
      <c r="AJ21" s="103"/>
      <c r="AK21" s="98"/>
      <c r="AL21" s="98"/>
      <c r="AM21" s="72"/>
      <c r="AR21" s="73"/>
      <c r="AS21" s="73"/>
      <c r="AT21" s="73"/>
      <c r="AU21" s="73"/>
      <c r="AV21" s="73"/>
      <c r="AW21" s="73"/>
      <c r="AX21" s="73"/>
      <c r="AY21" s="73"/>
      <c r="AZ21" s="73"/>
      <c r="BA21" s="73"/>
    </row>
    <row r="22" spans="2:53" ht="12.75" customHeight="1" x14ac:dyDescent="0.35">
      <c r="B22" s="78"/>
      <c r="C22" s="80"/>
      <c r="D22" s="99"/>
      <c r="E22" s="99"/>
      <c r="F22" s="100"/>
      <c r="G22" s="101"/>
      <c r="H22" s="80"/>
      <c r="I22" s="99"/>
      <c r="J22" s="99"/>
      <c r="K22" s="100"/>
      <c r="L22" s="101"/>
      <c r="M22" s="80"/>
      <c r="N22" s="80"/>
      <c r="O22" s="80"/>
      <c r="P22" s="80"/>
      <c r="Q22" s="80"/>
      <c r="R22" s="82"/>
      <c r="S22" s="5"/>
      <c r="T22" s="5"/>
      <c r="U22" s="5"/>
      <c r="V22" s="3"/>
      <c r="W22" s="56">
        <f>IF(Y12=0, "",IF(VLOOKUP(Y12, B43:G126, 3,FALSE) &lt;&gt; "", VLOOKUP(Y12, B43:G126, 3,FALSE),  "--"))</f>
        <v>0.65</v>
      </c>
      <c r="X22" s="56">
        <f>IF(Y12=0, "",IF(VLOOKUP(Y12, B43:G126, 4,FALSE) &lt;&gt; "", VLOOKUP(Y12, B43:G126, 4,FALSE),  "--"))</f>
        <v>0.69</v>
      </c>
      <c r="Y22" s="56">
        <f>IF(Y12=0, "",IF(VLOOKUP(Y12, B43:G126, 5,FALSE) &lt;&gt; "", VLOOKUP(Y12, B43:G126, 5,FALSE),  "--"))</f>
        <v>0.77</v>
      </c>
      <c r="Z22" s="56">
        <f>IF(Y12=0, "",IF(VLOOKUP(Y12, B43:G126, 6,FALSE) &lt;&gt; "", VLOOKUP(Y12, B43:G126,6,FALSE),  "--"))</f>
        <v>0.54</v>
      </c>
      <c r="AA22" s="96">
        <f>IF(OR(U12 = 3, U12=6),"", W22)</f>
        <v>0.65</v>
      </c>
      <c r="AB22" s="96">
        <f>IF(OR(U12 = 2, U12=5),"", X22)</f>
        <v>0.69</v>
      </c>
      <c r="AC22" s="96" t="str">
        <f>IF(OR(U12 = 1, U12=4),"", Y22)</f>
        <v/>
      </c>
      <c r="AD22" s="5"/>
      <c r="AE22" s="97" t="str">
        <f>IF(OR(U12 = 3, U12=6),W22, "")</f>
        <v/>
      </c>
      <c r="AF22" s="97" t="str">
        <f>IF(OR(U12 = 2, U12=5),X22, "")</f>
        <v/>
      </c>
      <c r="AG22" s="97">
        <f>IF(OR(U12 = 1, U12=4),Y22, "")</f>
        <v>0.77</v>
      </c>
      <c r="AH22" s="103"/>
      <c r="AI22" s="103"/>
      <c r="AJ22" s="103"/>
      <c r="AK22" s="98"/>
      <c r="AL22" s="98"/>
      <c r="AM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spans="2:53" ht="12.75" customHeight="1" x14ac:dyDescent="0.35">
      <c r="B23" s="78"/>
      <c r="C23" s="80"/>
      <c r="D23" s="99"/>
      <c r="E23" s="99"/>
      <c r="F23" s="100"/>
      <c r="G23" s="101"/>
      <c r="H23" s="80"/>
      <c r="I23" s="99"/>
      <c r="J23" s="99"/>
      <c r="K23" s="100"/>
      <c r="L23" s="101"/>
      <c r="M23" s="80"/>
      <c r="N23" s="80"/>
      <c r="O23" s="80"/>
      <c r="P23" s="80"/>
      <c r="Q23" s="80"/>
      <c r="R23" s="82"/>
      <c r="S23" s="5"/>
      <c r="T23" s="5"/>
      <c r="U23" s="5"/>
      <c r="V23" s="104"/>
      <c r="W23" s="56">
        <f>IF(AA12=0, "",IF(VLOOKUP(AA12, B43:G126, 3,FALSE) &lt;&gt; "", VLOOKUP(AA12, B43:G126, 3,FALSE),  "--"))</f>
        <v>0.46</v>
      </c>
      <c r="X23" s="56">
        <f>IF(AA12=0, "",IF(VLOOKUP(AA12, B43:G126, 4,FALSE) &lt;&gt; "", VLOOKUP(AA12, B43:G126, 4,FALSE),  "--"))</f>
        <v>0.54</v>
      </c>
      <c r="Y23" s="56">
        <f>IF(AA12=0, "",IF(VLOOKUP(AA12, B43:G126,5,FALSE) &lt;&gt; "", VLOOKUP(AA12, B43:G126, 5,FALSE),  "--"))</f>
        <v>0.62</v>
      </c>
      <c r="Z23" s="56">
        <f>IF(AA12=0, "",IF(VLOOKUP(AA12, B43:G126, 6,FALSE) &lt;&gt; "", VLOOKUP(AA12, B43:G126,6,FALSE),  "--"))</f>
        <v>0.47</v>
      </c>
      <c r="AA23" s="96">
        <f>IF(OR(U12 = 3, U12=6),"", W23)</f>
        <v>0.46</v>
      </c>
      <c r="AB23" s="96">
        <f>IF(OR(U12 = 2, U12=5),"", X23)</f>
        <v>0.54</v>
      </c>
      <c r="AC23" s="96" t="str">
        <f>IF(OR(U12 = 1, U12=4),"", Y23)</f>
        <v/>
      </c>
      <c r="AD23" s="5"/>
      <c r="AE23" s="97" t="str">
        <f>IF(OR(U12 = 3, U12=6),W23, "")</f>
        <v/>
      </c>
      <c r="AF23" s="97" t="str">
        <f>IF(OR(U12 = 2, U12=5),X23, "")</f>
        <v/>
      </c>
      <c r="AG23" s="97">
        <f>IF(OR(U12 = 1, U12=4),Y23, "")</f>
        <v>0.62</v>
      </c>
      <c r="AH23" s="103"/>
      <c r="AI23" s="103"/>
      <c r="AJ23" s="103"/>
      <c r="AK23" s="98"/>
      <c r="AL23" s="98"/>
      <c r="AM23" s="72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  <row r="24" spans="2:53" ht="12.75" customHeight="1" x14ac:dyDescent="0.35">
      <c r="B24" s="78"/>
      <c r="C24" s="80"/>
      <c r="D24" s="99"/>
      <c r="E24" s="99"/>
      <c r="F24" s="100"/>
      <c r="G24" s="101"/>
      <c r="H24" s="80"/>
      <c r="I24" s="99"/>
      <c r="J24" s="99"/>
      <c r="K24" s="100"/>
      <c r="L24" s="101"/>
      <c r="M24" s="80"/>
      <c r="N24" s="80"/>
      <c r="O24" s="80"/>
      <c r="P24" s="80"/>
      <c r="Q24" s="80"/>
      <c r="R24" s="82"/>
      <c r="S24" s="5"/>
      <c r="T24" s="5"/>
      <c r="U24" s="2"/>
      <c r="V24" s="104"/>
      <c r="W24" s="56">
        <f>IF(AC12=0, "",IF(VLOOKUP(AC12, B43:G126, 3,FALSE) &lt;&gt; "", VLOOKUP(AC12, B43:G126, 3,FALSE),  "--"))</f>
        <v>0.49</v>
      </c>
      <c r="X24" s="56">
        <f>IF(AC12=0, "",IF(VLOOKUP(AC12, B43:G126, 4,FALSE) &lt;&gt; "", VLOOKUP(AC12, B43:G126, 4,FALSE),  "--"))</f>
        <v>0.55000000000000004</v>
      </c>
      <c r="Y24" s="56">
        <f>IF(AC12=0, "",IF(VLOOKUP(AC12, B43:G126, 5,FALSE) &lt;&gt; "", VLOOKUP(AC12, B43:G126, 5,FALSE),  "--"))</f>
        <v>0.56000000000000005</v>
      </c>
      <c r="Z24" s="56">
        <f>IF(AC12=0, "",IF(VLOOKUP(AC12, B43:G126, 6,FALSE) &lt;&gt; "", VLOOKUP(AC12, B43:G126, 6,FALSE),  "--"))</f>
        <v>0.41</v>
      </c>
      <c r="AA24" s="96">
        <f>IF(OR(U12 = 3, U12=6),"", W24)</f>
        <v>0.49</v>
      </c>
      <c r="AB24" s="96">
        <f>IF(OR(U12 = 2, U12=5),"", X24)</f>
        <v>0.55000000000000004</v>
      </c>
      <c r="AC24" s="96" t="str">
        <f>IF(OR(U12 = 1, U12=4),"", Y24)</f>
        <v/>
      </c>
      <c r="AD24" s="2"/>
      <c r="AE24" s="97" t="str">
        <f>IF(OR(U12 = 3, U12=6),W24, "")</f>
        <v/>
      </c>
      <c r="AF24" s="97" t="str">
        <f>IF(OR(U12 = 2, U12=5),X24, "")</f>
        <v/>
      </c>
      <c r="AG24" s="97">
        <f>IF(OR(U12 = 1, U12=4),Y24, "")</f>
        <v>0.56000000000000005</v>
      </c>
      <c r="AH24" s="103"/>
      <c r="AI24" s="103"/>
      <c r="AJ24" s="103"/>
      <c r="AK24" s="98"/>
      <c r="AL24" s="98"/>
      <c r="AM24" s="72"/>
      <c r="AR24" s="73"/>
      <c r="AS24" s="73"/>
      <c r="AT24" s="73"/>
      <c r="AU24" s="73"/>
      <c r="AV24" s="73"/>
      <c r="AW24" s="73"/>
      <c r="AX24" s="73"/>
      <c r="AY24" s="73"/>
      <c r="AZ24" s="73"/>
      <c r="BA24" s="73"/>
    </row>
    <row r="25" spans="2:53" ht="12.75" customHeight="1" x14ac:dyDescent="0.35">
      <c r="B25" s="78"/>
      <c r="C25" s="80"/>
      <c r="D25" s="99"/>
      <c r="E25" s="99"/>
      <c r="F25" s="100"/>
      <c r="G25" s="101"/>
      <c r="H25" s="80"/>
      <c r="I25" s="99"/>
      <c r="J25" s="99"/>
      <c r="K25" s="100"/>
      <c r="L25" s="101"/>
      <c r="M25" s="80"/>
      <c r="N25" s="80"/>
      <c r="O25" s="80"/>
      <c r="P25" s="80"/>
      <c r="Q25" s="80"/>
      <c r="R25" s="82"/>
      <c r="S25" s="5"/>
      <c r="T25" s="5"/>
      <c r="U25" s="2"/>
      <c r="V25" s="104"/>
      <c r="W25" s="56">
        <f>IF(AE12=0, "",IF(VLOOKUP(AE12, B43:G126, 3,FALSE) &lt;&gt; "", VLOOKUP(AE12, B43:G126, 3,FALSE),  "--"))</f>
        <v>0.32</v>
      </c>
      <c r="X25" s="56">
        <f>IF(AE12=0, "",IF(VLOOKUP(AE12, B43:G126, 4,FALSE) &lt;&gt; "", VLOOKUP(AE12, B43:G126,4,FALSE),  "--"))</f>
        <v>0.36</v>
      </c>
      <c r="Y25" s="56">
        <f>IF(AE12=0, "",IF(VLOOKUP(AE12, B43:G126, 5,FALSE) &lt;&gt; "", VLOOKUP(AE12, B43:G126, 5,FALSE),  "--"))</f>
        <v>0.39</v>
      </c>
      <c r="Z25" s="56">
        <f>IF(AE12=0, "",IF(VLOOKUP(AE12, B43:G126, 6,FALSE) &lt;&gt; "", VLOOKUP(AE12, B43:G126,6,FALSE),  "--"))</f>
        <v>0.25</v>
      </c>
      <c r="AA25" s="96">
        <f>IF(OR(U12 = 3, U12=6),"", W25)</f>
        <v>0.32</v>
      </c>
      <c r="AB25" s="96">
        <f>IF(OR(U12 = 2, U12=5),"", X25)</f>
        <v>0.36</v>
      </c>
      <c r="AC25" s="96" t="str">
        <f>IF(OR(U12 = 1, U12=4),"", Y25)</f>
        <v/>
      </c>
      <c r="AD25" s="2"/>
      <c r="AE25" s="97" t="str">
        <f>IF(OR(U12 = 3, U12=6),W25, "")</f>
        <v/>
      </c>
      <c r="AF25" s="97" t="str">
        <f>IF(OR(U12 = 2, U12=5),X25, "")</f>
        <v/>
      </c>
      <c r="AG25" s="97">
        <f>IF(OR(U12 = 1, U12=4),Y25, "")</f>
        <v>0.39</v>
      </c>
      <c r="AH25" s="103"/>
      <c r="AI25" s="103"/>
      <c r="AJ25" s="103"/>
      <c r="AK25" s="98"/>
      <c r="AL25" s="98"/>
      <c r="AM25" s="72"/>
      <c r="AR25" s="73"/>
      <c r="AS25" s="73"/>
      <c r="AT25" s="73"/>
      <c r="AU25" s="73"/>
      <c r="AV25" s="73"/>
      <c r="AW25" s="73"/>
      <c r="AX25" s="73"/>
      <c r="AY25" s="73"/>
      <c r="AZ25" s="73"/>
      <c r="BA25" s="73"/>
    </row>
    <row r="26" spans="2:53" ht="12.75" customHeight="1" x14ac:dyDescent="0.35">
      <c r="B26" s="78"/>
      <c r="C26" s="80"/>
      <c r="D26" s="99"/>
      <c r="E26" s="99"/>
      <c r="F26" s="100"/>
      <c r="G26" s="101"/>
      <c r="H26" s="80"/>
      <c r="I26" s="99"/>
      <c r="J26" s="99"/>
      <c r="K26" s="100"/>
      <c r="L26" s="101"/>
      <c r="M26" s="80"/>
      <c r="N26" s="80"/>
      <c r="O26" s="80"/>
      <c r="P26" s="80"/>
      <c r="Q26" s="80"/>
      <c r="R26" s="82"/>
      <c r="S26" s="5"/>
      <c r="T26" s="5"/>
      <c r="U26" s="2"/>
      <c r="V26" s="59"/>
      <c r="W26" s="105" t="str">
        <f>IF(OR(U11 = 3, U11=6),"","2017")</f>
        <v>2017</v>
      </c>
      <c r="X26" s="105" t="str">
        <f>IF(OR(U11 = 2, U11=5),"", "2018")</f>
        <v>2018</v>
      </c>
      <c r="Y26" s="105" t="str">
        <f>IF(OR(U11 = 1, U11=4), "", "2019")</f>
        <v/>
      </c>
      <c r="Z26" s="105">
        <v>2020</v>
      </c>
      <c r="AA26" s="2"/>
      <c r="AB26" s="2"/>
      <c r="AC26" s="2"/>
      <c r="AD26" s="2"/>
      <c r="AE26" s="5"/>
      <c r="AF26" s="5"/>
      <c r="AG26" s="5"/>
      <c r="AH26" s="5"/>
      <c r="AI26" s="5"/>
      <c r="AJ26" s="5"/>
      <c r="AK26" s="72"/>
      <c r="AM26" s="72"/>
      <c r="AR26" s="73"/>
      <c r="AS26" s="73"/>
      <c r="AT26" s="73"/>
      <c r="AU26" s="73"/>
      <c r="AV26" s="73"/>
      <c r="AW26" s="73"/>
      <c r="AX26" s="73"/>
      <c r="AY26" s="73"/>
      <c r="AZ26" s="73"/>
      <c r="BA26" s="73"/>
    </row>
    <row r="27" spans="2:53" ht="15.5" x14ac:dyDescent="0.35">
      <c r="B27" s="78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2"/>
      <c r="S27" s="5"/>
      <c r="T27" s="5"/>
      <c r="U27" s="2"/>
      <c r="V27" s="104"/>
      <c r="W27" s="106" t="str">
        <f>IF(OR(U11 = 3, U11=6),"2017", "")</f>
        <v/>
      </c>
      <c r="X27" s="106" t="str">
        <f>IF(OR(U11 =2, U11=5),"2018", "")</f>
        <v/>
      </c>
      <c r="Y27" s="106" t="str">
        <f>IF(OR(U11 = 1, U11=4),"2019", "")</f>
        <v>2019</v>
      </c>
      <c r="Z27" s="107"/>
      <c r="AA27" s="2"/>
      <c r="AB27" s="2"/>
      <c r="AC27" s="2"/>
      <c r="AD27" s="2"/>
      <c r="AE27" s="5"/>
      <c r="AF27" s="5"/>
      <c r="AG27" s="5"/>
      <c r="AH27" s="5"/>
      <c r="AI27" s="5"/>
      <c r="AJ27" s="5"/>
      <c r="AK27" s="72"/>
      <c r="AM27" s="72"/>
      <c r="AR27" s="73"/>
      <c r="AS27" s="73"/>
      <c r="AT27" s="73"/>
      <c r="AU27" s="73"/>
      <c r="AV27" s="73"/>
      <c r="AW27" s="73"/>
      <c r="AX27" s="73"/>
      <c r="AY27" s="73"/>
      <c r="AZ27" s="73"/>
      <c r="BA27" s="73"/>
    </row>
    <row r="28" spans="2:53" ht="15.5" x14ac:dyDescent="0.35">
      <c r="B28" s="78"/>
      <c r="C28" s="80"/>
      <c r="D28" s="108"/>
      <c r="E28" s="108"/>
      <c r="F28" s="108"/>
      <c r="G28" s="108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2"/>
      <c r="S28" s="5"/>
      <c r="T28" s="5"/>
      <c r="U28" s="2"/>
      <c r="V28" s="3"/>
      <c r="W28" s="105" t="str">
        <f>IF(OR(U12 = 3, U12=6),"", "2017")</f>
        <v>2017</v>
      </c>
      <c r="X28" s="105" t="str">
        <f>IF(OR(U12 = 2, U12=5),"", "2018")</f>
        <v>2018</v>
      </c>
      <c r="Y28" s="105" t="str">
        <f>IF(OR(U12 = 1, U12=4), "", "2019")</f>
        <v/>
      </c>
      <c r="Z28" s="105">
        <v>2020</v>
      </c>
      <c r="AA28" s="2"/>
      <c r="AB28" s="2"/>
      <c r="AC28" s="2"/>
      <c r="AD28" s="26"/>
      <c r="AE28" s="3"/>
      <c r="AF28" s="3"/>
      <c r="AG28" s="3"/>
      <c r="AH28" s="3"/>
      <c r="AI28" s="3"/>
      <c r="AJ28" s="3"/>
      <c r="AK28" s="72"/>
      <c r="AM28" s="72"/>
      <c r="AR28" s="73"/>
      <c r="AS28" s="73"/>
      <c r="AT28" s="73"/>
      <c r="AU28" s="73"/>
      <c r="AV28" s="73"/>
      <c r="AW28" s="73"/>
      <c r="AX28" s="73"/>
      <c r="AY28" s="73"/>
      <c r="AZ28" s="73"/>
      <c r="BA28" s="73"/>
    </row>
    <row r="29" spans="2:53" ht="13.5" customHeight="1" x14ac:dyDescent="0.35">
      <c r="B29" s="78"/>
      <c r="C29" s="80"/>
      <c r="D29" s="94"/>
      <c r="E29" s="94"/>
      <c r="F29" s="95"/>
      <c r="G29" s="95"/>
      <c r="H29" s="80"/>
      <c r="I29" s="94"/>
      <c r="J29" s="94"/>
      <c r="K29" s="95"/>
      <c r="L29" s="95"/>
      <c r="M29" s="80"/>
      <c r="N29" s="80"/>
      <c r="O29" s="80"/>
      <c r="P29" s="80"/>
      <c r="Q29" s="80"/>
      <c r="R29" s="82"/>
      <c r="S29" s="5"/>
      <c r="T29" s="5"/>
      <c r="U29" s="41"/>
      <c r="V29" s="104"/>
      <c r="W29" s="106" t="str">
        <f>IF(OR(U12 = 3, U12=6),"2017", "")</f>
        <v/>
      </c>
      <c r="X29" s="106" t="str">
        <f>IF(OR(U12 = 2, U12=5),"2018", "")</f>
        <v/>
      </c>
      <c r="Y29" s="106" t="str">
        <f>IF(OR(U12 = 1, U12=4),"2019", "")</f>
        <v>2019</v>
      </c>
      <c r="Z29" s="107"/>
      <c r="AA29" s="41"/>
      <c r="AB29" s="44"/>
      <c r="AC29" s="41"/>
      <c r="AD29" s="44"/>
      <c r="AE29" s="3"/>
      <c r="AF29" s="3"/>
      <c r="AG29" s="3"/>
      <c r="AH29" s="3"/>
      <c r="AI29" s="3"/>
      <c r="AJ29" s="3"/>
      <c r="AK29" s="72"/>
      <c r="AM29" s="72"/>
      <c r="AR29" s="73"/>
      <c r="AS29" s="73"/>
      <c r="AT29" s="73"/>
      <c r="AU29" s="73"/>
      <c r="AV29" s="73"/>
      <c r="AW29" s="73"/>
      <c r="AX29" s="73"/>
      <c r="AY29" s="73"/>
      <c r="AZ29" s="73"/>
      <c r="BA29" s="73"/>
    </row>
    <row r="30" spans="2:53" ht="12.75" customHeight="1" x14ac:dyDescent="0.35">
      <c r="B30" s="78"/>
      <c r="C30" s="80"/>
      <c r="D30" s="99"/>
      <c r="E30" s="99"/>
      <c r="F30" s="100"/>
      <c r="G30" s="101"/>
      <c r="H30" s="80"/>
      <c r="I30" s="99"/>
      <c r="J30" s="99"/>
      <c r="K30" s="100"/>
      <c r="L30" s="101"/>
      <c r="M30" s="80"/>
      <c r="N30" s="80"/>
      <c r="O30" s="80"/>
      <c r="P30" s="80"/>
      <c r="Q30" s="80"/>
      <c r="R30" s="82"/>
      <c r="S30" s="5"/>
      <c r="T30" s="5"/>
      <c r="U30" s="41"/>
      <c r="V30" s="104"/>
      <c r="W30" s="41"/>
      <c r="X30" s="44"/>
      <c r="Y30" s="41"/>
      <c r="Z30" s="44"/>
      <c r="AA30" s="41"/>
      <c r="AB30" s="44"/>
      <c r="AC30" s="41"/>
      <c r="AD30" s="44"/>
      <c r="AE30" s="3"/>
      <c r="AF30" s="3"/>
      <c r="AG30" s="3"/>
      <c r="AH30" s="3"/>
      <c r="AI30" s="3"/>
      <c r="AJ30" s="3"/>
      <c r="AK30" s="72"/>
      <c r="AM30" s="72"/>
      <c r="AR30" s="73"/>
      <c r="AS30" s="73"/>
      <c r="AT30" s="73"/>
      <c r="AU30" s="73"/>
      <c r="AV30" s="73"/>
      <c r="AW30" s="73"/>
      <c r="AX30" s="73"/>
      <c r="AY30" s="73"/>
      <c r="AZ30" s="73"/>
      <c r="BA30" s="73"/>
    </row>
    <row r="31" spans="2:53" ht="12.75" customHeight="1" x14ac:dyDescent="0.35">
      <c r="B31" s="78"/>
      <c r="C31" s="80"/>
      <c r="D31" s="99"/>
      <c r="E31" s="99"/>
      <c r="F31" s="100"/>
      <c r="G31" s="101"/>
      <c r="H31" s="80"/>
      <c r="I31" s="99"/>
      <c r="J31" s="99"/>
      <c r="K31" s="100"/>
      <c r="L31" s="101"/>
      <c r="M31" s="80"/>
      <c r="N31" s="80"/>
      <c r="O31" s="80"/>
      <c r="P31" s="80"/>
      <c r="Q31" s="80"/>
      <c r="R31" s="82"/>
      <c r="S31" s="5"/>
      <c r="T31" s="5"/>
      <c r="U31" s="3">
        <f>CHOOSE(U11, U3,W3,Y3,V3,X3,Z3)</f>
        <v>12</v>
      </c>
      <c r="V31" s="3" t="str">
        <f>CHOOSE(U11,U33,U35,U37,U34, U36,U38)</f>
        <v>items increased since 2019</v>
      </c>
      <c r="W31" s="41"/>
      <c r="X31" s="44"/>
      <c r="Y31" s="41"/>
      <c r="Z31" s="44"/>
      <c r="AA31" s="41"/>
      <c r="AB31" s="44"/>
      <c r="AC31" s="41"/>
      <c r="AD31" s="44"/>
      <c r="AE31" s="3"/>
      <c r="AF31" s="3"/>
      <c r="AG31" s="3"/>
      <c r="AH31" s="3"/>
      <c r="AI31" s="3"/>
      <c r="AJ31" s="3"/>
      <c r="AK31" s="72"/>
      <c r="AM31" s="72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53" ht="12.75" customHeight="1" x14ac:dyDescent="0.35">
      <c r="B32" s="78"/>
      <c r="C32" s="80"/>
      <c r="D32" s="99"/>
      <c r="E32" s="99"/>
      <c r="F32" s="100"/>
      <c r="G32" s="101"/>
      <c r="H32" s="80"/>
      <c r="I32" s="99"/>
      <c r="J32" s="99"/>
      <c r="K32" s="100"/>
      <c r="L32" s="101"/>
      <c r="M32" s="80"/>
      <c r="N32" s="80"/>
      <c r="O32" s="80"/>
      <c r="P32" s="80"/>
      <c r="Q32" s="80"/>
      <c r="R32" s="82"/>
      <c r="S32" s="5"/>
      <c r="T32" s="5"/>
      <c r="U32" s="26">
        <f>CHOOSE(U12,U3,W3,Y3,V3, X3,Z3)</f>
        <v>20</v>
      </c>
      <c r="V32" s="3" t="str">
        <f>CHOOSE(U12,U33,U35,U37,U34, U36,U38)</f>
        <v>items decreased since 2019</v>
      </c>
      <c r="W32" s="41"/>
      <c r="X32" s="44"/>
      <c r="Y32" s="41"/>
      <c r="Z32" s="44"/>
      <c r="AA32" s="41"/>
      <c r="AB32" s="44"/>
      <c r="AC32" s="41"/>
      <c r="AD32" s="44"/>
      <c r="AE32" s="3"/>
      <c r="AF32" s="3"/>
      <c r="AG32" s="3"/>
      <c r="AH32" s="3"/>
      <c r="AI32" s="3"/>
      <c r="AJ32" s="3"/>
      <c r="AK32" s="72"/>
      <c r="AM32" s="72"/>
      <c r="AR32" s="73"/>
      <c r="AS32" s="73"/>
      <c r="AT32" s="73"/>
      <c r="AU32" s="73"/>
      <c r="AV32" s="73"/>
      <c r="AW32" s="73"/>
      <c r="AX32" s="73"/>
      <c r="AY32" s="73"/>
      <c r="AZ32" s="73"/>
      <c r="BA32" s="73"/>
    </row>
    <row r="33" spans="1:75" ht="12.75" customHeight="1" x14ac:dyDescent="0.35">
      <c r="B33" s="78"/>
      <c r="C33" s="80"/>
      <c r="D33" s="99"/>
      <c r="E33" s="99"/>
      <c r="F33" s="100"/>
      <c r="G33" s="101"/>
      <c r="H33" s="80"/>
      <c r="I33" s="99"/>
      <c r="J33" s="99"/>
      <c r="K33" s="100"/>
      <c r="L33" s="101"/>
      <c r="M33" s="80"/>
      <c r="N33" s="80"/>
      <c r="O33" s="80"/>
      <c r="P33" s="80"/>
      <c r="Q33" s="80"/>
      <c r="R33" s="82"/>
      <c r="S33" s="72"/>
      <c r="T33" s="72"/>
      <c r="U33" s="109" t="str">
        <f>IF(U3=1, "item increased since 2019", "items increased since 2019")</f>
        <v>items increased since 2019</v>
      </c>
      <c r="V33" s="2" t="s">
        <v>106</v>
      </c>
      <c r="W33" s="2" t="s">
        <v>107</v>
      </c>
      <c r="X33" s="110"/>
      <c r="Y33" s="111"/>
      <c r="Z33" s="110"/>
      <c r="AA33" s="111"/>
      <c r="AB33" s="110"/>
      <c r="AC33" s="111"/>
      <c r="AD33" s="110"/>
      <c r="AE33" s="72"/>
      <c r="AF33" s="72"/>
      <c r="AG33" s="72"/>
      <c r="AH33" s="72"/>
      <c r="AI33" s="72"/>
      <c r="AJ33" s="72"/>
      <c r="AK33" s="72"/>
      <c r="AM33" s="72"/>
      <c r="AR33" s="73"/>
      <c r="AS33" s="73"/>
      <c r="AT33" s="73"/>
      <c r="AU33" s="73"/>
      <c r="AV33" s="73"/>
      <c r="AW33" s="73"/>
      <c r="AX33" s="73"/>
      <c r="AY33" s="73"/>
      <c r="AZ33" s="73"/>
      <c r="BA33" s="73"/>
    </row>
    <row r="34" spans="1:75" ht="12.75" customHeight="1" x14ac:dyDescent="0.35">
      <c r="B34" s="78"/>
      <c r="C34" s="80"/>
      <c r="D34" s="202">
        <f>U32</f>
        <v>20</v>
      </c>
      <c r="E34" s="99"/>
      <c r="F34" s="100"/>
      <c r="G34" s="101"/>
      <c r="H34" s="80"/>
      <c r="I34" s="99"/>
      <c r="J34" s="99"/>
      <c r="K34" s="100"/>
      <c r="L34" s="101"/>
      <c r="M34" s="80"/>
      <c r="N34" s="80"/>
      <c r="O34" s="80"/>
      <c r="P34" s="80"/>
      <c r="Q34" s="80"/>
      <c r="R34" s="82"/>
      <c r="S34" s="72"/>
      <c r="T34" s="72"/>
      <c r="U34" s="109" t="str">
        <f>IF(V3=1, "item decreased since 2019", "items decreased since 2019")</f>
        <v>items decreased since 2019</v>
      </c>
      <c r="V34" s="2" t="s">
        <v>90</v>
      </c>
      <c r="W34" s="2" t="s">
        <v>91</v>
      </c>
      <c r="X34" s="111"/>
      <c r="Y34" s="111"/>
      <c r="Z34" s="111"/>
      <c r="AA34" s="111"/>
      <c r="AB34" s="111"/>
      <c r="AC34" s="111"/>
      <c r="AD34" s="111"/>
      <c r="AE34" s="72"/>
      <c r="AF34" s="72"/>
      <c r="AG34" s="72"/>
      <c r="AH34" s="72"/>
      <c r="AI34" s="72"/>
      <c r="AJ34" s="72"/>
      <c r="AK34" s="72"/>
      <c r="AM34" s="72"/>
      <c r="AR34" s="73"/>
      <c r="AS34" s="73"/>
      <c r="AT34" s="73"/>
      <c r="AU34" s="73"/>
      <c r="AV34" s="73"/>
      <c r="AW34" s="73"/>
      <c r="AX34" s="73"/>
      <c r="AY34" s="73"/>
      <c r="AZ34" s="73"/>
      <c r="BA34" s="73"/>
    </row>
    <row r="35" spans="1:75" ht="12.75" customHeight="1" x14ac:dyDescent="0.35">
      <c r="B35" s="78"/>
      <c r="C35" s="80"/>
      <c r="D35" s="202"/>
      <c r="E35" s="99"/>
      <c r="F35" s="100"/>
      <c r="G35" s="101"/>
      <c r="H35" s="80"/>
      <c r="I35" s="99"/>
      <c r="J35" s="99"/>
      <c r="K35" s="100"/>
      <c r="L35" s="101"/>
      <c r="M35" s="80"/>
      <c r="N35" s="80"/>
      <c r="O35" s="80"/>
      <c r="P35" s="80"/>
      <c r="Q35" s="80"/>
      <c r="R35" s="82"/>
      <c r="S35" s="72"/>
      <c r="T35" s="72"/>
      <c r="U35" s="109" t="str">
        <f>IF(W3=1, "item increased since 2018", "items increased since 2018")</f>
        <v>items increased since 2018</v>
      </c>
      <c r="V35" s="26" t="s">
        <v>92</v>
      </c>
      <c r="W35" s="26" t="s">
        <v>93</v>
      </c>
      <c r="X35" s="113"/>
      <c r="Y35" s="114"/>
      <c r="Z35" s="113"/>
      <c r="AA35" s="114"/>
      <c r="AB35" s="113"/>
      <c r="AC35" s="114"/>
      <c r="AD35" s="113"/>
      <c r="AE35" s="72"/>
      <c r="AF35" s="72"/>
      <c r="AG35" s="72"/>
      <c r="AH35" s="72"/>
      <c r="AI35" s="72"/>
      <c r="AJ35" s="72"/>
      <c r="AK35" s="72"/>
      <c r="AM35" s="72"/>
      <c r="AR35" s="73"/>
      <c r="AS35" s="73"/>
      <c r="AT35" s="73"/>
      <c r="AU35" s="73"/>
      <c r="AV35" s="73"/>
      <c r="AW35" s="73"/>
      <c r="AX35" s="73"/>
      <c r="AY35" s="73"/>
      <c r="AZ35" s="73"/>
      <c r="BA35" s="73"/>
    </row>
    <row r="36" spans="1:75" ht="12.75" customHeight="1" x14ac:dyDescent="0.35">
      <c r="B36" s="78"/>
      <c r="C36" s="80"/>
      <c r="D36" s="202"/>
      <c r="E36" s="99"/>
      <c r="F36" s="100"/>
      <c r="G36" s="101"/>
      <c r="H36" s="80"/>
      <c r="I36" s="99"/>
      <c r="J36" s="99"/>
      <c r="K36" s="100"/>
      <c r="L36" s="101"/>
      <c r="M36" s="80"/>
      <c r="N36" s="80"/>
      <c r="O36" s="80"/>
      <c r="P36" s="80"/>
      <c r="Q36" s="80"/>
      <c r="R36" s="82"/>
      <c r="S36" s="72"/>
      <c r="T36" s="72"/>
      <c r="U36" s="109" t="str">
        <f>IF(X3 = 1, "item decreased since 2018", "items decreased since 2018")</f>
        <v>items decreased since 2018</v>
      </c>
      <c r="V36" s="26" t="s">
        <v>108</v>
      </c>
      <c r="W36" s="26" t="s">
        <v>109</v>
      </c>
      <c r="X36" s="113"/>
      <c r="Y36" s="114"/>
      <c r="Z36" s="113"/>
      <c r="AA36" s="114"/>
      <c r="AB36" s="113"/>
      <c r="AC36" s="114"/>
      <c r="AD36" s="113"/>
      <c r="AE36" s="72"/>
      <c r="AF36" s="72"/>
      <c r="AG36" s="72"/>
      <c r="AH36" s="72"/>
      <c r="AI36" s="72"/>
      <c r="AJ36" s="72"/>
      <c r="AK36" s="72"/>
      <c r="AM36" s="72"/>
      <c r="AR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2"/>
      <c r="BK36" s="72"/>
      <c r="BL36" s="72"/>
      <c r="BM36" s="112"/>
      <c r="BN36" s="112"/>
      <c r="BO36" s="112"/>
      <c r="BP36" s="112"/>
      <c r="BQ36" s="112"/>
      <c r="BR36" s="112"/>
    </row>
    <row r="37" spans="1:75" ht="12.75" customHeight="1" x14ac:dyDescent="0.35">
      <c r="B37" s="78"/>
      <c r="C37" s="80"/>
      <c r="D37" s="202"/>
      <c r="E37" s="99"/>
      <c r="F37" s="100"/>
      <c r="G37" s="101"/>
      <c r="H37" s="80"/>
      <c r="I37" s="99"/>
      <c r="J37" s="99"/>
      <c r="K37" s="100"/>
      <c r="L37" s="101"/>
      <c r="M37" s="80"/>
      <c r="N37" s="80"/>
      <c r="O37" s="80"/>
      <c r="P37" s="80"/>
      <c r="Q37" s="80"/>
      <c r="R37" s="82"/>
      <c r="S37" s="72"/>
      <c r="T37" s="72"/>
      <c r="U37" s="109" t="str">
        <f>IF(Y3 = 1, "item increased since 2017", "items increased since 2017")</f>
        <v>items increased since 2017</v>
      </c>
      <c r="V37" s="2" t="s">
        <v>94</v>
      </c>
      <c r="W37" s="2" t="s">
        <v>95</v>
      </c>
      <c r="X37" s="72"/>
      <c r="Y37" s="72"/>
      <c r="Z37" s="72"/>
      <c r="AC37" s="72"/>
      <c r="AD37" s="72"/>
      <c r="AE37" s="72"/>
      <c r="AF37" s="72"/>
      <c r="AG37" s="72"/>
      <c r="AH37" s="72"/>
      <c r="AI37" s="72"/>
      <c r="AJ37" s="72"/>
      <c r="AK37" s="72"/>
      <c r="AM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2"/>
      <c r="BK37" s="72"/>
      <c r="BL37" s="72"/>
      <c r="BM37" s="112"/>
      <c r="BN37" s="112"/>
      <c r="BO37" s="112"/>
      <c r="BP37" s="112"/>
      <c r="BQ37" s="112"/>
      <c r="BR37" s="112"/>
    </row>
    <row r="38" spans="1:75" ht="12.75" customHeight="1" x14ac:dyDescent="0.35">
      <c r="B38" s="78"/>
      <c r="C38" s="80"/>
      <c r="D38" s="99"/>
      <c r="E38" s="99"/>
      <c r="F38" s="100"/>
      <c r="G38" s="101"/>
      <c r="H38" s="80"/>
      <c r="I38" s="99"/>
      <c r="J38" s="99"/>
      <c r="K38" s="100"/>
      <c r="L38" s="101"/>
      <c r="M38" s="80"/>
      <c r="N38" s="80"/>
      <c r="O38" s="80"/>
      <c r="P38" s="80"/>
      <c r="Q38" s="80"/>
      <c r="R38" s="82"/>
      <c r="S38" s="72"/>
      <c r="T38" s="72"/>
      <c r="U38" s="109" t="str">
        <f>IF(Z3 = 1, "item decreased since 2017", "items decreased since 2017")</f>
        <v>items decreased since 2017</v>
      </c>
      <c r="V38" s="2" t="s">
        <v>96</v>
      </c>
      <c r="W38" s="2" t="s">
        <v>97</v>
      </c>
      <c r="X38" s="72"/>
      <c r="Y38" s="72"/>
      <c r="Z38" s="72"/>
      <c r="AC38" s="72"/>
      <c r="AD38" s="72"/>
      <c r="AE38" s="72"/>
      <c r="AF38" s="72"/>
      <c r="AG38" s="72"/>
      <c r="AH38" s="72"/>
      <c r="AI38" s="72"/>
      <c r="AJ38" s="72"/>
      <c r="AK38" s="72"/>
      <c r="AM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2"/>
      <c r="BK38" s="72"/>
      <c r="BL38" s="72"/>
      <c r="BM38" s="112"/>
      <c r="BN38" s="112"/>
      <c r="BO38" s="112"/>
      <c r="BP38" s="112"/>
      <c r="BQ38" s="112"/>
      <c r="BR38" s="112"/>
    </row>
    <row r="39" spans="1:75" ht="12.75" customHeight="1" x14ac:dyDescent="0.35">
      <c r="A39" s="115"/>
      <c r="B39" s="78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2"/>
      <c r="S39" s="116"/>
      <c r="T39" s="72"/>
      <c r="V39" s="104"/>
      <c r="W39" s="72"/>
      <c r="X39" s="72"/>
      <c r="Y39" s="72"/>
      <c r="Z39" s="72"/>
      <c r="AC39" s="72"/>
      <c r="AD39" s="72"/>
      <c r="AE39" s="72"/>
      <c r="AF39" s="72"/>
      <c r="AG39" s="72"/>
      <c r="AH39" s="72"/>
      <c r="AI39" s="72"/>
      <c r="AJ39" s="72"/>
      <c r="AK39" s="72"/>
      <c r="AM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2"/>
      <c r="BK39" s="72"/>
      <c r="BL39" s="72"/>
      <c r="BM39" s="112"/>
      <c r="BN39" s="112"/>
      <c r="BO39" s="112"/>
      <c r="BP39" s="112"/>
      <c r="BQ39" s="112"/>
      <c r="BR39" s="112"/>
    </row>
    <row r="40" spans="1:75" ht="14.25" customHeight="1" x14ac:dyDescent="0.35">
      <c r="A40" s="115"/>
      <c r="B40" s="117"/>
      <c r="C40" s="118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18"/>
      <c r="O40" s="118"/>
      <c r="P40" s="118"/>
      <c r="Q40" s="118"/>
      <c r="R40" s="119"/>
      <c r="S40" s="116"/>
      <c r="T40" s="72"/>
      <c r="V40" s="104"/>
      <c r="W40" s="72"/>
      <c r="X40" s="72"/>
      <c r="Y40" s="72"/>
      <c r="Z40" s="72"/>
      <c r="AC40" s="72"/>
      <c r="AD40" s="72"/>
      <c r="AE40" s="72"/>
      <c r="AF40" s="72"/>
      <c r="AG40" s="72"/>
      <c r="AH40" s="72"/>
      <c r="AI40" s="72"/>
      <c r="AJ40" s="72"/>
      <c r="AK40" s="72"/>
      <c r="AM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2"/>
      <c r="BK40" s="72"/>
      <c r="BL40" s="72"/>
      <c r="BM40" s="112"/>
      <c r="BN40" s="112"/>
      <c r="BO40" s="112"/>
      <c r="BP40" s="112"/>
      <c r="BQ40" s="112"/>
      <c r="BR40" s="112"/>
    </row>
    <row r="41" spans="1:75" ht="12.75" customHeight="1" x14ac:dyDescent="0.35">
      <c r="A41" s="116"/>
      <c r="B41" s="116"/>
      <c r="C41" s="116"/>
      <c r="D41" s="72"/>
      <c r="E41" s="72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72"/>
      <c r="V41" s="104"/>
      <c r="W41" s="72"/>
      <c r="X41" s="72"/>
      <c r="Y41" s="72"/>
      <c r="Z41" s="72"/>
      <c r="AC41" s="72"/>
      <c r="AD41" s="72"/>
      <c r="AE41" s="72"/>
      <c r="AF41" s="72"/>
      <c r="AG41" s="72"/>
      <c r="AH41" s="72"/>
      <c r="AI41" s="72"/>
      <c r="AJ41" s="72"/>
      <c r="AK41" s="72"/>
      <c r="AM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</row>
    <row r="42" spans="1:75" ht="12.75" customHeight="1" x14ac:dyDescent="0.35">
      <c r="A42" s="72"/>
      <c r="B42" s="125" t="s">
        <v>14</v>
      </c>
      <c r="C42" s="125" t="s">
        <v>15</v>
      </c>
      <c r="D42" s="125" t="s">
        <v>98</v>
      </c>
      <c r="E42" s="125" t="s">
        <v>99</v>
      </c>
      <c r="F42" s="125" t="s">
        <v>101</v>
      </c>
      <c r="G42" s="125" t="s">
        <v>105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V42" s="104"/>
      <c r="W42" s="72"/>
      <c r="X42" s="72"/>
      <c r="Y42" s="72"/>
      <c r="Z42" s="72"/>
      <c r="AC42" s="72"/>
      <c r="AD42" s="72"/>
      <c r="AE42" s="72"/>
      <c r="AF42" s="72"/>
      <c r="AG42" s="72"/>
      <c r="AH42" s="72"/>
      <c r="AI42" s="72"/>
      <c r="AJ42" s="72"/>
      <c r="AK42" s="72"/>
      <c r="AM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</row>
    <row r="43" spans="1:75" ht="12.75" customHeight="1" x14ac:dyDescent="0.35">
      <c r="A43" s="72"/>
      <c r="B43" s="51">
        <v>1</v>
      </c>
      <c r="C43" s="52" t="s">
        <v>16</v>
      </c>
      <c r="D43" s="120">
        <v>0.66</v>
      </c>
      <c r="E43" s="120">
        <v>0.68</v>
      </c>
      <c r="F43" s="120">
        <v>0.76</v>
      </c>
      <c r="G43" s="120">
        <v>0.67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V43" s="104"/>
      <c r="W43" s="72"/>
      <c r="X43" s="72"/>
      <c r="Y43" s="72"/>
      <c r="Z43" s="72"/>
      <c r="AC43" s="72"/>
      <c r="AD43" s="72"/>
      <c r="AE43" s="72"/>
      <c r="AF43" s="72"/>
      <c r="AG43" s="72"/>
      <c r="AH43" s="72"/>
      <c r="AI43" s="72"/>
      <c r="AJ43" s="72"/>
      <c r="AK43" s="72"/>
      <c r="AM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</row>
    <row r="44" spans="1:75" ht="14.5" x14ac:dyDescent="0.35">
      <c r="A44" s="72"/>
      <c r="B44" s="51">
        <v>2</v>
      </c>
      <c r="C44" s="52" t="s">
        <v>18</v>
      </c>
      <c r="D44" s="120">
        <v>0.68</v>
      </c>
      <c r="E44" s="120">
        <v>0.61</v>
      </c>
      <c r="F44" s="120">
        <v>0.64</v>
      </c>
      <c r="G44" s="120">
        <v>0.59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V44" s="104"/>
      <c r="W44" s="72"/>
      <c r="X44" s="72"/>
      <c r="Y44" s="72"/>
      <c r="Z44" s="72"/>
      <c r="AC44" s="72"/>
      <c r="AD44" s="72"/>
      <c r="AE44" s="72"/>
      <c r="AF44" s="72"/>
      <c r="AG44" s="72"/>
      <c r="AH44" s="72"/>
      <c r="AI44" s="72"/>
      <c r="AJ44" s="72"/>
      <c r="AK44" s="72"/>
      <c r="AM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</row>
    <row r="45" spans="1:75" ht="14.5" x14ac:dyDescent="0.35">
      <c r="A45" s="72"/>
      <c r="B45" s="51">
        <v>3</v>
      </c>
      <c r="C45" s="52" t="s">
        <v>20</v>
      </c>
      <c r="D45" s="120">
        <v>0.77</v>
      </c>
      <c r="E45" s="120">
        <v>0.66</v>
      </c>
      <c r="F45" s="120">
        <v>0.78</v>
      </c>
      <c r="G45" s="120">
        <v>0.79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104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M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</row>
    <row r="46" spans="1:75" ht="14.5" x14ac:dyDescent="0.35">
      <c r="A46" s="72"/>
      <c r="B46" s="51">
        <v>4</v>
      </c>
      <c r="C46" s="52" t="s">
        <v>24</v>
      </c>
      <c r="D46" s="120">
        <v>0.78</v>
      </c>
      <c r="E46" s="120">
        <v>0.71</v>
      </c>
      <c r="F46" s="120">
        <v>0.76</v>
      </c>
      <c r="G46" s="120">
        <v>0.83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104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M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</row>
    <row r="47" spans="1:75" ht="14.5" x14ac:dyDescent="0.35">
      <c r="A47" s="72"/>
      <c r="B47" s="51">
        <v>5</v>
      </c>
      <c r="C47" s="52" t="s">
        <v>33</v>
      </c>
      <c r="D47" s="120">
        <v>0.46</v>
      </c>
      <c r="E47" s="120">
        <v>0.48</v>
      </c>
      <c r="F47" s="120">
        <v>0.55000000000000004</v>
      </c>
      <c r="G47" s="120">
        <v>0.67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104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M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</row>
    <row r="48" spans="1:75" ht="14.5" x14ac:dyDescent="0.35">
      <c r="A48" s="72"/>
      <c r="B48" s="51">
        <v>6</v>
      </c>
      <c r="C48" s="52" t="s">
        <v>36</v>
      </c>
      <c r="D48" s="120">
        <v>0.66</v>
      </c>
      <c r="E48" s="120">
        <v>0.62</v>
      </c>
      <c r="F48" s="120">
        <v>0.67</v>
      </c>
      <c r="G48" s="120">
        <v>0.67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104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M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</row>
    <row r="49" spans="1:75" ht="14.5" x14ac:dyDescent="0.35">
      <c r="A49" s="72"/>
      <c r="B49" s="51">
        <v>7</v>
      </c>
      <c r="C49" s="52" t="s">
        <v>38</v>
      </c>
      <c r="D49" s="120">
        <v>0.78</v>
      </c>
      <c r="E49" s="120">
        <v>0.7</v>
      </c>
      <c r="F49" s="120">
        <v>0.77</v>
      </c>
      <c r="G49" s="120">
        <v>0.87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104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M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ht="14.5" x14ac:dyDescent="0.35">
      <c r="A50" s="72"/>
      <c r="B50" s="51">
        <v>8</v>
      </c>
      <c r="C50" s="52" t="s">
        <v>40</v>
      </c>
      <c r="D50" s="120">
        <v>0.59</v>
      </c>
      <c r="E50" s="120">
        <v>0.7</v>
      </c>
      <c r="F50" s="120">
        <v>0.74</v>
      </c>
      <c r="G50" s="120">
        <v>0.49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104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M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</row>
    <row r="51" spans="1:75" ht="14.5" x14ac:dyDescent="0.35">
      <c r="A51" s="72"/>
      <c r="B51" s="51">
        <v>9</v>
      </c>
      <c r="C51" s="52" t="s">
        <v>41</v>
      </c>
      <c r="D51" s="120">
        <v>0.91</v>
      </c>
      <c r="E51" s="120">
        <v>0.84</v>
      </c>
      <c r="F51" s="120">
        <v>0.9</v>
      </c>
      <c r="G51" s="120">
        <v>0.92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104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M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</row>
    <row r="52" spans="1:75" ht="14.5" x14ac:dyDescent="0.35">
      <c r="A52" s="72"/>
      <c r="B52" s="51">
        <v>10</v>
      </c>
      <c r="C52" s="52" t="s">
        <v>42</v>
      </c>
      <c r="D52" s="120">
        <v>0.33</v>
      </c>
      <c r="E52" s="120">
        <v>0.44</v>
      </c>
      <c r="F52" s="120">
        <v>0.42</v>
      </c>
      <c r="G52" s="120">
        <v>0.5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104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M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</row>
    <row r="53" spans="1:75" ht="14.5" x14ac:dyDescent="0.35">
      <c r="A53" s="72"/>
      <c r="B53" s="51">
        <v>12</v>
      </c>
      <c r="C53" s="52" t="s">
        <v>43</v>
      </c>
      <c r="D53" s="120">
        <v>0.38</v>
      </c>
      <c r="E53" s="120">
        <v>0.42</v>
      </c>
      <c r="F53" s="120">
        <v>0.48</v>
      </c>
      <c r="G53" s="120">
        <v>0.48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104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M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</row>
    <row r="54" spans="1:75" ht="14.5" x14ac:dyDescent="0.35">
      <c r="A54" s="72"/>
      <c r="B54" s="51">
        <v>13</v>
      </c>
      <c r="C54" s="52" t="s">
        <v>44</v>
      </c>
      <c r="D54" s="120">
        <v>0.89</v>
      </c>
      <c r="E54" s="120">
        <v>0.9</v>
      </c>
      <c r="F54" s="120">
        <v>0.93</v>
      </c>
      <c r="G54" s="120">
        <v>0.94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104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M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</row>
    <row r="55" spans="1:75" ht="14.5" x14ac:dyDescent="0.35">
      <c r="A55" s="72"/>
      <c r="B55" s="51">
        <v>14</v>
      </c>
      <c r="C55" s="52" t="s">
        <v>45</v>
      </c>
      <c r="D55" s="120">
        <v>0.64</v>
      </c>
      <c r="E55" s="120">
        <v>0.59</v>
      </c>
      <c r="F55" s="120">
        <v>0.64</v>
      </c>
      <c r="G55" s="120">
        <v>0.62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104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M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</row>
    <row r="56" spans="1:75" ht="14.5" x14ac:dyDescent="0.35">
      <c r="A56" s="72"/>
      <c r="B56" s="51">
        <v>15</v>
      </c>
      <c r="C56" s="52" t="s">
        <v>46</v>
      </c>
      <c r="D56" s="120">
        <v>0.65</v>
      </c>
      <c r="E56" s="120">
        <v>0.69</v>
      </c>
      <c r="F56" s="120">
        <v>0.77</v>
      </c>
      <c r="G56" s="120">
        <v>0.54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04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M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</row>
    <row r="57" spans="1:75" ht="14.5" x14ac:dyDescent="0.35">
      <c r="A57" s="72"/>
      <c r="B57" s="51">
        <v>16</v>
      </c>
      <c r="C57" s="52" t="s">
        <v>47</v>
      </c>
      <c r="D57" s="120">
        <v>0.84</v>
      </c>
      <c r="E57" s="120">
        <v>0.67</v>
      </c>
      <c r="F57" s="120">
        <v>0.75</v>
      </c>
      <c r="G57" s="120">
        <v>0.76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104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M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</row>
    <row r="58" spans="1:75" ht="14.5" x14ac:dyDescent="0.35">
      <c r="A58" s="72"/>
      <c r="B58" s="51">
        <v>17</v>
      </c>
      <c r="C58" s="52" t="s">
        <v>48</v>
      </c>
      <c r="D58" s="120">
        <v>0.65</v>
      </c>
      <c r="E58" s="120">
        <v>0.63</v>
      </c>
      <c r="F58" s="120">
        <v>0.73</v>
      </c>
      <c r="G58" s="120">
        <v>0.72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104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M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</row>
    <row r="59" spans="1:75" ht="14.5" x14ac:dyDescent="0.35">
      <c r="A59" s="72"/>
      <c r="B59" s="51">
        <v>18</v>
      </c>
      <c r="C59" s="52" t="s">
        <v>49</v>
      </c>
      <c r="D59" s="120">
        <v>0.4</v>
      </c>
      <c r="E59" s="120">
        <v>0.39</v>
      </c>
      <c r="F59" s="120">
        <v>0.43</v>
      </c>
      <c r="G59" s="120">
        <v>0.33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104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M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</row>
    <row r="60" spans="1:75" ht="14.5" x14ac:dyDescent="0.35">
      <c r="A60" s="72"/>
      <c r="B60" s="51">
        <v>19</v>
      </c>
      <c r="C60" s="52" t="s">
        <v>50</v>
      </c>
      <c r="D60" s="120">
        <v>0.81</v>
      </c>
      <c r="E60" s="120">
        <v>0.81</v>
      </c>
      <c r="F60" s="120">
        <v>0.85</v>
      </c>
      <c r="G60" s="120">
        <v>0.81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V60" s="104"/>
      <c r="AM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</row>
    <row r="61" spans="1:75" ht="14.5" x14ac:dyDescent="0.35">
      <c r="A61" s="72"/>
      <c r="B61" s="51">
        <v>20</v>
      </c>
      <c r="C61" s="52" t="s">
        <v>51</v>
      </c>
      <c r="D61" s="120">
        <v>0.73</v>
      </c>
      <c r="E61" s="120">
        <v>0.76</v>
      </c>
      <c r="F61" s="120">
        <v>0.76</v>
      </c>
      <c r="G61" s="120">
        <v>0.76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V61" s="104"/>
      <c r="AM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</row>
    <row r="62" spans="1:75" ht="14.5" x14ac:dyDescent="0.35">
      <c r="A62" s="72"/>
      <c r="B62" s="51">
        <v>21</v>
      </c>
      <c r="C62" s="52" t="s">
        <v>52</v>
      </c>
      <c r="D62" s="120">
        <v>0.61</v>
      </c>
      <c r="E62" s="120">
        <v>0.67</v>
      </c>
      <c r="F62" s="120">
        <v>0.74</v>
      </c>
      <c r="G62" s="120">
        <v>0.74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V62" s="104"/>
      <c r="AM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</row>
    <row r="63" spans="1:75" ht="14.5" x14ac:dyDescent="0.35">
      <c r="A63" s="72"/>
      <c r="B63" s="51">
        <v>22</v>
      </c>
      <c r="C63" s="52" t="s">
        <v>53</v>
      </c>
      <c r="D63" s="120">
        <v>0.87</v>
      </c>
      <c r="E63" s="120">
        <v>0.87</v>
      </c>
      <c r="F63" s="120">
        <v>0.88</v>
      </c>
      <c r="G63" s="120">
        <v>0.83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V63" s="104"/>
      <c r="AM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</row>
    <row r="64" spans="1:75" ht="14.5" x14ac:dyDescent="0.35">
      <c r="A64" s="72"/>
      <c r="B64" s="51">
        <v>23</v>
      </c>
      <c r="C64" s="52" t="s">
        <v>54</v>
      </c>
      <c r="D64" s="120">
        <v>0.88</v>
      </c>
      <c r="E64" s="120">
        <v>0.91</v>
      </c>
      <c r="F64" s="120">
        <v>0.88</v>
      </c>
      <c r="G64" s="120">
        <v>0.85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V64" s="104"/>
      <c r="AM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</row>
    <row r="65" spans="1:75" ht="14.5" x14ac:dyDescent="0.35">
      <c r="A65" s="72"/>
      <c r="B65" s="51">
        <v>24</v>
      </c>
      <c r="C65" s="52" t="s">
        <v>55</v>
      </c>
      <c r="D65" s="120">
        <v>0.78</v>
      </c>
      <c r="E65" s="120">
        <v>0.76</v>
      </c>
      <c r="F65" s="120">
        <v>0.81</v>
      </c>
      <c r="G65" s="120">
        <v>0.74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V65" s="104"/>
      <c r="AM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</row>
    <row r="66" spans="1:75" ht="14.5" x14ac:dyDescent="0.35">
      <c r="A66" s="72"/>
      <c r="B66" s="51">
        <v>25</v>
      </c>
      <c r="C66" s="52" t="s">
        <v>56</v>
      </c>
      <c r="D66" s="120">
        <v>0.87</v>
      </c>
      <c r="E66" s="120">
        <v>0.85</v>
      </c>
      <c r="F66" s="120">
        <v>0.81</v>
      </c>
      <c r="G66" s="120">
        <v>0.79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V66" s="104"/>
      <c r="AM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</row>
    <row r="67" spans="1:75" ht="14.5" x14ac:dyDescent="0.35">
      <c r="A67" s="72"/>
      <c r="B67" s="51">
        <v>26</v>
      </c>
      <c r="C67" s="52" t="s">
        <v>57</v>
      </c>
      <c r="D67" s="120">
        <v>0.4</v>
      </c>
      <c r="E67" s="120">
        <v>0.36</v>
      </c>
      <c r="F67" s="120">
        <v>0.46</v>
      </c>
      <c r="G67" s="120">
        <v>0.33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V67" s="104"/>
      <c r="AM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</row>
    <row r="68" spans="1:75" ht="14.5" x14ac:dyDescent="0.35">
      <c r="A68" s="72"/>
      <c r="B68" s="51">
        <v>27</v>
      </c>
      <c r="C68" s="52" t="s">
        <v>58</v>
      </c>
      <c r="D68" s="120">
        <v>0.46</v>
      </c>
      <c r="E68" s="120">
        <v>0.54</v>
      </c>
      <c r="F68" s="120">
        <v>0.62</v>
      </c>
      <c r="G68" s="120">
        <v>0.47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AM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</row>
    <row r="69" spans="1:75" ht="14.5" x14ac:dyDescent="0.35">
      <c r="A69" s="72"/>
      <c r="B69" s="51">
        <v>28</v>
      </c>
      <c r="C69" s="52" t="s">
        <v>59</v>
      </c>
      <c r="D69" s="120">
        <v>0.57999999999999996</v>
      </c>
      <c r="E69" s="120">
        <v>0.47</v>
      </c>
      <c r="F69" s="120">
        <v>0.51</v>
      </c>
      <c r="G69" s="120">
        <v>0.56000000000000005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AM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</row>
    <row r="70" spans="1:75" ht="14.5" x14ac:dyDescent="0.35">
      <c r="A70" s="72"/>
      <c r="B70" s="51">
        <v>29</v>
      </c>
      <c r="C70" s="52" t="s">
        <v>100</v>
      </c>
      <c r="D70" s="120">
        <v>0.56000000000000005</v>
      </c>
      <c r="E70" s="120">
        <v>0.52</v>
      </c>
      <c r="F70" s="120">
        <v>0.56999999999999995</v>
      </c>
      <c r="G70" s="120">
        <v>0.47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AM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</row>
    <row r="71" spans="1:75" ht="14.5" x14ac:dyDescent="0.35">
      <c r="A71" s="72"/>
      <c r="B71" s="51">
        <v>30</v>
      </c>
      <c r="C71" s="52" t="s">
        <v>60</v>
      </c>
      <c r="D71" s="120">
        <v>0.66</v>
      </c>
      <c r="E71" s="120">
        <v>0.63</v>
      </c>
      <c r="F71" s="120">
        <v>0.65</v>
      </c>
      <c r="G71" s="120">
        <v>0.59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AM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</row>
    <row r="72" spans="1:75" ht="14.5" x14ac:dyDescent="0.35">
      <c r="A72" s="72"/>
      <c r="B72" s="51">
        <v>31</v>
      </c>
      <c r="C72" s="52" t="s">
        <v>61</v>
      </c>
      <c r="D72" s="120">
        <v>0.49</v>
      </c>
      <c r="E72" s="120">
        <v>0.55000000000000004</v>
      </c>
      <c r="F72" s="120">
        <v>0.56000000000000005</v>
      </c>
      <c r="G72" s="120">
        <v>0.41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AM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</row>
    <row r="73" spans="1:75" ht="14.5" x14ac:dyDescent="0.35">
      <c r="A73" s="72"/>
      <c r="B73" s="51">
        <v>32</v>
      </c>
      <c r="C73" s="52" t="s">
        <v>102</v>
      </c>
      <c r="D73" s="120">
        <v>0.32</v>
      </c>
      <c r="E73" s="120">
        <v>0.36</v>
      </c>
      <c r="F73" s="120">
        <v>0.39</v>
      </c>
      <c r="G73" s="120">
        <v>0.25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AM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</row>
    <row r="74" spans="1:75" ht="14.5" x14ac:dyDescent="0.35">
      <c r="A74" s="72"/>
      <c r="B74" s="51">
        <v>33</v>
      </c>
      <c r="C74" s="52" t="s">
        <v>113</v>
      </c>
      <c r="D74" s="120">
        <v>0.54</v>
      </c>
      <c r="E74" s="120">
        <v>0.52</v>
      </c>
      <c r="F74" s="120">
        <v>0.53</v>
      </c>
      <c r="G74" s="120">
        <v>0.57999999999999996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AM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</row>
    <row r="75" spans="1:75" ht="14.5" x14ac:dyDescent="0.35">
      <c r="A75" s="72"/>
      <c r="B75" s="51">
        <v>34</v>
      </c>
      <c r="C75" s="52" t="s">
        <v>62</v>
      </c>
      <c r="D75" s="120">
        <v>0.49</v>
      </c>
      <c r="E75" s="120">
        <v>0.38</v>
      </c>
      <c r="F75" s="120">
        <v>0.36</v>
      </c>
      <c r="G75" s="120">
        <v>0.36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AM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</row>
    <row r="76" spans="1:75" ht="14.5" x14ac:dyDescent="0.35">
      <c r="A76" s="72"/>
      <c r="B76" s="51">
        <v>35</v>
      </c>
      <c r="C76" s="52" t="s">
        <v>63</v>
      </c>
      <c r="D76" s="120">
        <v>0.48</v>
      </c>
      <c r="E76" s="120">
        <v>0.55000000000000004</v>
      </c>
      <c r="F76" s="120">
        <v>0.64</v>
      </c>
      <c r="G76" s="120">
        <v>0.53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AM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</row>
    <row r="77" spans="1:75" ht="14.5" x14ac:dyDescent="0.35">
      <c r="A77" s="72"/>
      <c r="B77" s="51">
        <v>36</v>
      </c>
      <c r="C77" s="52" t="s">
        <v>64</v>
      </c>
      <c r="D77" s="120">
        <v>0.64</v>
      </c>
      <c r="E77" s="120">
        <v>0.64</v>
      </c>
      <c r="F77" s="120">
        <v>0.63</v>
      </c>
      <c r="G77" s="120">
        <v>0.69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AM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</row>
    <row r="78" spans="1:75" ht="14.5" x14ac:dyDescent="0.35">
      <c r="A78" s="72"/>
      <c r="B78" s="51">
        <v>37</v>
      </c>
      <c r="C78" s="52" t="s">
        <v>65</v>
      </c>
      <c r="D78" s="120">
        <v>0.56000000000000005</v>
      </c>
      <c r="E78" s="120">
        <v>0.53</v>
      </c>
      <c r="F78" s="120">
        <v>0.63</v>
      </c>
      <c r="G78" s="120">
        <v>0.66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AM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</row>
    <row r="79" spans="1:75" ht="14.5" x14ac:dyDescent="0.35">
      <c r="A79" s="72"/>
      <c r="B79" s="51">
        <v>38</v>
      </c>
      <c r="C79" s="52" t="s">
        <v>66</v>
      </c>
      <c r="D79" s="120">
        <v>0.6</v>
      </c>
      <c r="E79" s="120">
        <v>0.52</v>
      </c>
      <c r="F79" s="120">
        <v>0.66</v>
      </c>
      <c r="G79" s="120">
        <v>0.6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AM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</row>
    <row r="80" spans="1:75" ht="14.5" x14ac:dyDescent="0.35">
      <c r="A80" s="72"/>
      <c r="B80" s="51"/>
      <c r="C80" s="52"/>
      <c r="D80" s="120"/>
      <c r="E80" s="120"/>
      <c r="F80" s="120"/>
      <c r="G80" s="120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AM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</row>
    <row r="81" spans="1:75" ht="14.5" x14ac:dyDescent="0.35">
      <c r="A81" s="72"/>
      <c r="B81" s="51"/>
      <c r="C81" s="52"/>
      <c r="D81" s="120"/>
      <c r="E81" s="120"/>
      <c r="F81" s="120"/>
      <c r="G81" s="120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AM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</row>
    <row r="82" spans="1:75" ht="14.5" x14ac:dyDescent="0.35">
      <c r="A82" s="72"/>
      <c r="B82" s="51"/>
      <c r="C82" s="52"/>
      <c r="D82" s="120"/>
      <c r="E82" s="120"/>
      <c r="F82" s="120"/>
      <c r="G82" s="120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AM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</row>
    <row r="83" spans="1:75" ht="14.5" x14ac:dyDescent="0.35">
      <c r="A83" s="72"/>
      <c r="B83" s="51"/>
      <c r="C83" s="52"/>
      <c r="D83" s="120"/>
      <c r="E83" s="120"/>
      <c r="F83" s="120"/>
      <c r="G83" s="120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AM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</row>
    <row r="84" spans="1:75" ht="14.5" x14ac:dyDescent="0.35">
      <c r="A84" s="72"/>
      <c r="B84" s="51"/>
      <c r="C84" s="52"/>
      <c r="D84" s="120"/>
      <c r="E84" s="120"/>
      <c r="F84" s="120"/>
      <c r="G84" s="120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AM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</row>
    <row r="85" spans="1:75" ht="14.5" x14ac:dyDescent="0.35">
      <c r="A85" s="72"/>
      <c r="B85" s="51"/>
      <c r="C85" s="52"/>
      <c r="D85" s="120"/>
      <c r="E85" s="120"/>
      <c r="F85" s="120"/>
      <c r="G85" s="120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AM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</row>
    <row r="86" spans="1:75" ht="14.5" x14ac:dyDescent="0.35">
      <c r="A86" s="72"/>
      <c r="B86" s="51"/>
      <c r="C86" s="52"/>
      <c r="D86" s="120"/>
      <c r="E86" s="120"/>
      <c r="F86" s="120"/>
      <c r="G86" s="120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AM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</row>
    <row r="87" spans="1:75" ht="14.5" x14ac:dyDescent="0.35">
      <c r="A87" s="72"/>
      <c r="B87" s="51"/>
      <c r="C87" s="52"/>
      <c r="D87" s="120"/>
      <c r="E87" s="120"/>
      <c r="F87" s="120"/>
      <c r="G87" s="120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AM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</row>
    <row r="88" spans="1:75" ht="14.5" x14ac:dyDescent="0.35">
      <c r="A88" s="72"/>
      <c r="B88" s="51"/>
      <c r="C88" s="52"/>
      <c r="D88" s="120"/>
      <c r="E88" s="120"/>
      <c r="F88" s="120"/>
      <c r="G88" s="120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AM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</row>
    <row r="89" spans="1:75" ht="14.5" x14ac:dyDescent="0.35">
      <c r="A89" s="72"/>
      <c r="B89" s="51"/>
      <c r="C89" s="52"/>
      <c r="D89" s="120"/>
      <c r="E89" s="120"/>
      <c r="F89" s="120"/>
      <c r="G89" s="120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AM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</row>
    <row r="90" spans="1:75" ht="14.5" x14ac:dyDescent="0.35">
      <c r="A90" s="72"/>
      <c r="B90" s="51"/>
      <c r="C90" s="52"/>
      <c r="D90" s="120"/>
      <c r="E90" s="120"/>
      <c r="F90" s="120"/>
      <c r="G90" s="120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AM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</row>
    <row r="91" spans="1:75" ht="14.5" x14ac:dyDescent="0.35">
      <c r="A91" s="72"/>
      <c r="B91" s="51"/>
      <c r="C91" s="52"/>
      <c r="D91" s="120"/>
      <c r="E91" s="120"/>
      <c r="F91" s="120"/>
      <c r="G91" s="120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AM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</row>
    <row r="92" spans="1:75" ht="14.5" x14ac:dyDescent="0.35">
      <c r="A92" s="72"/>
      <c r="B92" s="51"/>
      <c r="C92" s="52"/>
      <c r="D92" s="120"/>
      <c r="E92" s="120"/>
      <c r="F92" s="120"/>
      <c r="G92" s="120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AM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</row>
    <row r="93" spans="1:75" ht="14.5" x14ac:dyDescent="0.35">
      <c r="A93" s="72"/>
      <c r="B93" s="51"/>
      <c r="C93" s="52"/>
      <c r="D93" s="120"/>
      <c r="E93" s="120"/>
      <c r="F93" s="120"/>
      <c r="G93" s="120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AM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</row>
    <row r="94" spans="1:75" ht="14.5" x14ac:dyDescent="0.35">
      <c r="A94" s="72"/>
      <c r="B94" s="51"/>
      <c r="C94" s="52"/>
      <c r="D94" s="120"/>
      <c r="E94" s="120"/>
      <c r="F94" s="120"/>
      <c r="G94" s="120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AM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</row>
    <row r="95" spans="1:75" ht="14.5" x14ac:dyDescent="0.35">
      <c r="A95" s="72"/>
      <c r="B95" s="51"/>
      <c r="C95" s="52"/>
      <c r="D95" s="120"/>
      <c r="E95" s="120"/>
      <c r="F95" s="120"/>
      <c r="G95" s="120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AM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</row>
    <row r="96" spans="1:75" ht="14.5" x14ac:dyDescent="0.35">
      <c r="A96" s="72"/>
      <c r="B96" s="51"/>
      <c r="C96" s="52"/>
      <c r="D96" s="120"/>
      <c r="E96" s="120"/>
      <c r="F96" s="120"/>
      <c r="G96" s="120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AM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</row>
    <row r="97" spans="1:75" ht="14.5" x14ac:dyDescent="0.35">
      <c r="A97" s="72"/>
      <c r="B97" s="51"/>
      <c r="C97" s="52"/>
      <c r="D97" s="120"/>
      <c r="E97" s="120"/>
      <c r="F97" s="120"/>
      <c r="G97" s="120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AM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</row>
    <row r="98" spans="1:75" ht="14.5" x14ac:dyDescent="0.35">
      <c r="A98" s="72"/>
      <c r="B98" s="51"/>
      <c r="C98" s="52"/>
      <c r="D98" s="120"/>
      <c r="E98" s="120"/>
      <c r="F98" s="120"/>
      <c r="G98" s="120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AM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</row>
    <row r="99" spans="1:75" ht="14.5" x14ac:dyDescent="0.35">
      <c r="A99" s="72"/>
      <c r="B99" s="51"/>
      <c r="C99" s="52"/>
      <c r="D99" s="120"/>
      <c r="E99" s="120"/>
      <c r="F99" s="120"/>
      <c r="G99" s="120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AM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</row>
    <row r="100" spans="1:75" ht="14.5" x14ac:dyDescent="0.35">
      <c r="A100" s="72"/>
      <c r="B100" s="51"/>
      <c r="C100" s="52"/>
      <c r="D100" s="120"/>
      <c r="E100" s="120"/>
      <c r="F100" s="120"/>
      <c r="G100" s="120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AM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</row>
    <row r="101" spans="1:75" ht="14.5" x14ac:dyDescent="0.35">
      <c r="A101" s="72"/>
      <c r="B101" s="51"/>
      <c r="C101" s="52"/>
      <c r="D101" s="120"/>
      <c r="E101" s="120"/>
      <c r="F101" s="120"/>
      <c r="G101" s="120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AM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</row>
    <row r="102" spans="1:75" ht="14.5" x14ac:dyDescent="0.35">
      <c r="A102" s="72"/>
      <c r="B102" s="51"/>
      <c r="C102" s="52"/>
      <c r="D102" s="120"/>
      <c r="E102" s="120"/>
      <c r="F102" s="120"/>
      <c r="G102" s="120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AM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</row>
    <row r="103" spans="1:75" ht="14.5" x14ac:dyDescent="0.35">
      <c r="A103" s="72"/>
      <c r="B103" s="51"/>
      <c r="C103" s="52"/>
      <c r="D103" s="120"/>
      <c r="E103" s="120"/>
      <c r="F103" s="120"/>
      <c r="G103" s="120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AM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</row>
    <row r="104" spans="1:75" ht="14.5" x14ac:dyDescent="0.35">
      <c r="A104" s="72"/>
      <c r="B104" s="51"/>
      <c r="C104" s="52"/>
      <c r="D104" s="120"/>
      <c r="E104" s="120"/>
      <c r="F104" s="120"/>
      <c r="G104" s="120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AM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</row>
    <row r="105" spans="1:75" ht="14.5" x14ac:dyDescent="0.35">
      <c r="A105" s="72"/>
      <c r="B105" s="51"/>
      <c r="C105" s="52"/>
      <c r="D105" s="120"/>
      <c r="E105" s="120"/>
      <c r="F105" s="120"/>
      <c r="G105" s="120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AM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</row>
    <row r="106" spans="1:75" ht="14.5" x14ac:dyDescent="0.35">
      <c r="A106" s="72"/>
      <c r="B106" s="51"/>
      <c r="C106" s="52"/>
      <c r="D106" s="120"/>
      <c r="E106" s="120"/>
      <c r="F106" s="120"/>
      <c r="G106" s="120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AM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</row>
    <row r="107" spans="1:75" ht="14.5" x14ac:dyDescent="0.35">
      <c r="A107" s="72"/>
      <c r="B107" s="51"/>
      <c r="C107" s="52"/>
      <c r="D107" s="120"/>
      <c r="E107" s="120"/>
      <c r="F107" s="120"/>
      <c r="G107" s="120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AM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</row>
    <row r="108" spans="1:75" ht="14.5" x14ac:dyDescent="0.35">
      <c r="A108" s="72"/>
      <c r="B108" s="51"/>
      <c r="C108" s="52"/>
      <c r="D108" s="120"/>
      <c r="E108" s="120"/>
      <c r="F108" s="120"/>
      <c r="G108" s="120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AM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</row>
    <row r="109" spans="1:75" ht="14.5" x14ac:dyDescent="0.35">
      <c r="A109" s="72"/>
      <c r="B109" s="51"/>
      <c r="C109" s="52"/>
      <c r="D109" s="120"/>
      <c r="E109" s="120"/>
      <c r="F109" s="120"/>
      <c r="G109" s="120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AM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</row>
    <row r="110" spans="1:75" ht="14.5" x14ac:dyDescent="0.35">
      <c r="A110" s="72"/>
      <c r="B110" s="51"/>
      <c r="C110" s="52"/>
      <c r="D110" s="120"/>
      <c r="E110" s="120"/>
      <c r="F110" s="120"/>
      <c r="G110" s="120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AM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</row>
    <row r="111" spans="1:75" ht="14.5" x14ac:dyDescent="0.35">
      <c r="A111" s="72"/>
      <c r="B111" s="51"/>
      <c r="C111" s="52"/>
      <c r="D111" s="120"/>
      <c r="E111" s="120"/>
      <c r="F111" s="120"/>
      <c r="G111" s="120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AM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</row>
    <row r="112" spans="1:75" ht="14.5" x14ac:dyDescent="0.35">
      <c r="A112" s="72"/>
      <c r="B112" s="51"/>
      <c r="C112" s="52"/>
      <c r="D112" s="120"/>
      <c r="E112" s="120"/>
      <c r="F112" s="120"/>
      <c r="G112" s="120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AM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</row>
    <row r="113" spans="1:75" ht="14.5" x14ac:dyDescent="0.35">
      <c r="A113" s="72"/>
      <c r="B113" s="51"/>
      <c r="C113" s="52"/>
      <c r="D113" s="120"/>
      <c r="E113" s="120"/>
      <c r="F113" s="120"/>
      <c r="G113" s="120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AM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</row>
    <row r="114" spans="1:75" ht="14.5" x14ac:dyDescent="0.35">
      <c r="A114" s="72"/>
      <c r="B114" s="51"/>
      <c r="C114" s="52"/>
      <c r="D114" s="120"/>
      <c r="E114" s="120"/>
      <c r="F114" s="120"/>
      <c r="G114" s="120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AM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</row>
    <row r="115" spans="1:75" ht="14.5" x14ac:dyDescent="0.35">
      <c r="A115" s="72"/>
      <c r="B115" s="51"/>
      <c r="C115" s="53"/>
      <c r="D115" s="120"/>
      <c r="E115" s="120"/>
      <c r="F115" s="120"/>
      <c r="G115" s="120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AM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</row>
    <row r="116" spans="1:75" ht="14.5" x14ac:dyDescent="0.35">
      <c r="A116" s="72"/>
      <c r="B116" s="51"/>
      <c r="C116" s="53"/>
      <c r="D116" s="120"/>
      <c r="E116" s="120"/>
      <c r="F116" s="120"/>
      <c r="G116" s="120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AM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</row>
    <row r="117" spans="1:75" ht="14.5" x14ac:dyDescent="0.35">
      <c r="A117" s="72"/>
      <c r="B117" s="51"/>
      <c r="C117" s="53"/>
      <c r="D117" s="120"/>
      <c r="E117" s="120"/>
      <c r="F117" s="120"/>
      <c r="G117" s="120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AM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</row>
    <row r="118" spans="1:75" ht="14.5" x14ac:dyDescent="0.35">
      <c r="A118" s="72"/>
      <c r="B118" s="51"/>
      <c r="C118" s="53"/>
      <c r="D118" s="120"/>
      <c r="E118" s="120"/>
      <c r="F118" s="120"/>
      <c r="G118" s="120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AM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</row>
    <row r="119" spans="1:75" ht="14.5" x14ac:dyDescent="0.35">
      <c r="A119" s="72"/>
      <c r="B119" s="51"/>
      <c r="C119" s="53"/>
      <c r="D119" s="120"/>
      <c r="E119" s="120"/>
      <c r="F119" s="120"/>
      <c r="G119" s="120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AM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</row>
    <row r="120" spans="1:75" ht="14.5" x14ac:dyDescent="0.35">
      <c r="A120" s="72"/>
      <c r="B120" s="51"/>
      <c r="C120" s="53"/>
      <c r="D120" s="120"/>
      <c r="E120" s="120"/>
      <c r="F120" s="120"/>
      <c r="G120" s="120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AM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</row>
    <row r="121" spans="1:75" ht="14.5" x14ac:dyDescent="0.35">
      <c r="A121" s="72"/>
      <c r="B121" s="51"/>
      <c r="C121" s="53"/>
      <c r="D121" s="120"/>
      <c r="E121" s="120"/>
      <c r="F121" s="120"/>
      <c r="G121" s="120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AM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</row>
    <row r="122" spans="1:75" ht="14.5" x14ac:dyDescent="0.35">
      <c r="A122" s="72"/>
      <c r="B122" s="51"/>
      <c r="C122" s="53"/>
      <c r="D122" s="120"/>
      <c r="E122" s="120"/>
      <c r="F122" s="120"/>
      <c r="G122" s="120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AM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</row>
    <row r="123" spans="1:75" ht="14.5" x14ac:dyDescent="0.35">
      <c r="A123" s="72"/>
      <c r="B123" s="51"/>
      <c r="C123" s="53"/>
      <c r="D123" s="120"/>
      <c r="E123" s="120"/>
      <c r="F123" s="120"/>
      <c r="G123" s="120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AM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</row>
    <row r="124" spans="1:75" ht="14.5" x14ac:dyDescent="0.35">
      <c r="A124" s="72"/>
      <c r="B124" s="51"/>
      <c r="C124" s="53"/>
      <c r="D124" s="120"/>
      <c r="E124" s="120"/>
      <c r="F124" s="120"/>
      <c r="G124" s="120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AM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</row>
    <row r="125" spans="1:75" ht="14.5" x14ac:dyDescent="0.35">
      <c r="A125" s="72"/>
      <c r="B125" s="51"/>
      <c r="C125" s="53"/>
      <c r="D125" s="120"/>
      <c r="E125" s="120"/>
      <c r="F125" s="120"/>
      <c r="G125" s="120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AM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</row>
    <row r="126" spans="1:75" ht="14.5" x14ac:dyDescent="0.35">
      <c r="A126" s="72"/>
      <c r="B126" s="51"/>
      <c r="C126" s="53"/>
      <c r="D126" s="120"/>
      <c r="E126" s="120"/>
      <c r="F126" s="120"/>
      <c r="G126" s="120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AM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</row>
    <row r="127" spans="1:75" ht="14.5" x14ac:dyDescent="0.35">
      <c r="A127" s="72"/>
      <c r="B127" s="51"/>
      <c r="C127" s="53"/>
      <c r="D127" s="120"/>
      <c r="E127" s="120"/>
      <c r="F127" s="120"/>
      <c r="G127" s="120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AM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</row>
    <row r="128" spans="1:75" ht="14.5" x14ac:dyDescent="0.35">
      <c r="A128" s="72"/>
      <c r="B128" s="72"/>
      <c r="C128" s="72"/>
      <c r="D128" s="120"/>
      <c r="E128" s="120"/>
      <c r="F128" s="120"/>
      <c r="G128" s="120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AM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</row>
    <row r="129" spans="1:75" ht="14.5" x14ac:dyDescent="0.35">
      <c r="A129" s="72"/>
      <c r="B129" s="72"/>
      <c r="C129" s="72"/>
      <c r="D129" s="120"/>
      <c r="E129" s="120"/>
      <c r="F129" s="120"/>
      <c r="G129" s="120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AM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</row>
    <row r="130" spans="1:75" ht="14.5" x14ac:dyDescent="0.35">
      <c r="A130" s="72"/>
      <c r="B130" s="72"/>
      <c r="C130" s="72"/>
      <c r="D130" s="120"/>
      <c r="E130" s="120"/>
      <c r="F130" s="120"/>
      <c r="G130" s="120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AM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</row>
    <row r="131" spans="1:75" x14ac:dyDescent="0.25">
      <c r="A131" s="72"/>
      <c r="B131" s="72"/>
      <c r="C131" s="72"/>
      <c r="D131" s="72"/>
      <c r="E131" s="116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AM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</row>
    <row r="132" spans="1:75" x14ac:dyDescent="0.25">
      <c r="A132" s="72"/>
      <c r="B132" s="72"/>
      <c r="C132" s="72"/>
      <c r="D132" s="72"/>
      <c r="E132" s="116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AM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</row>
    <row r="133" spans="1:75" x14ac:dyDescent="0.25">
      <c r="A133" s="72"/>
      <c r="B133" s="72"/>
      <c r="C133" s="72"/>
      <c r="D133" s="72"/>
      <c r="E133" s="116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AM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</row>
    <row r="134" spans="1:75" x14ac:dyDescent="0.25">
      <c r="A134" s="72"/>
      <c r="B134" s="72"/>
      <c r="C134" s="72"/>
      <c r="D134" s="72"/>
      <c r="E134" s="116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AM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</row>
    <row r="135" spans="1:75" x14ac:dyDescent="0.25">
      <c r="A135" s="72"/>
      <c r="B135" s="72"/>
      <c r="C135" s="72"/>
      <c r="D135" s="72"/>
      <c r="E135" s="116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AM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</row>
    <row r="136" spans="1:75" x14ac:dyDescent="0.25">
      <c r="A136" s="72"/>
      <c r="B136" s="72"/>
      <c r="C136" s="72"/>
      <c r="D136" s="72"/>
      <c r="E136" s="116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AM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</row>
    <row r="137" spans="1:75" x14ac:dyDescent="0.25">
      <c r="A137" s="72"/>
      <c r="B137" s="72"/>
      <c r="C137" s="72"/>
      <c r="D137" s="72"/>
      <c r="E137" s="116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AM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</row>
    <row r="138" spans="1:75" x14ac:dyDescent="0.25">
      <c r="A138" s="72"/>
      <c r="B138" s="72"/>
      <c r="C138" s="72"/>
      <c r="D138" s="72"/>
      <c r="E138" s="116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AM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</row>
    <row r="139" spans="1:75" x14ac:dyDescent="0.25">
      <c r="A139" s="72"/>
      <c r="B139" s="72"/>
      <c r="C139" s="72"/>
      <c r="D139" s="72"/>
      <c r="E139" s="116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AM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</row>
    <row r="140" spans="1:75" x14ac:dyDescent="0.25">
      <c r="A140" s="72"/>
      <c r="B140" s="72"/>
      <c r="C140" s="72"/>
      <c r="D140" s="72"/>
      <c r="E140" s="116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AM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</row>
    <row r="141" spans="1:75" x14ac:dyDescent="0.25">
      <c r="A141" s="72"/>
      <c r="B141" s="72"/>
      <c r="C141" s="72"/>
      <c r="D141" s="72"/>
      <c r="E141" s="116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AM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</row>
    <row r="142" spans="1:75" x14ac:dyDescent="0.25">
      <c r="A142" s="72"/>
      <c r="B142" s="72"/>
      <c r="C142" s="72"/>
      <c r="D142" s="72"/>
      <c r="E142" s="116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AM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</row>
    <row r="143" spans="1:75" x14ac:dyDescent="0.25">
      <c r="A143" s="72"/>
      <c r="B143" s="72"/>
      <c r="C143" s="72"/>
      <c r="D143" s="72"/>
      <c r="E143" s="116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AM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</row>
    <row r="144" spans="1:75" x14ac:dyDescent="0.25">
      <c r="A144" s="72"/>
      <c r="B144" s="72"/>
      <c r="C144" s="72"/>
      <c r="D144" s="72"/>
      <c r="E144" s="116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AM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</row>
    <row r="145" spans="1:75" x14ac:dyDescent="0.25">
      <c r="A145" s="72"/>
      <c r="B145" s="72"/>
      <c r="C145" s="72"/>
      <c r="D145" s="72"/>
      <c r="E145" s="116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AM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</row>
    <row r="146" spans="1:75" x14ac:dyDescent="0.25">
      <c r="A146" s="72"/>
      <c r="B146" s="72"/>
      <c r="C146" s="72"/>
      <c r="D146" s="72"/>
      <c r="E146" s="116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AM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</row>
    <row r="147" spans="1:75" x14ac:dyDescent="0.25">
      <c r="A147" s="72"/>
      <c r="B147" s="72"/>
      <c r="C147" s="72"/>
      <c r="D147" s="72"/>
      <c r="E147" s="116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AM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</row>
    <row r="148" spans="1:75" x14ac:dyDescent="0.25">
      <c r="A148" s="72"/>
      <c r="B148" s="72"/>
      <c r="C148" s="72"/>
      <c r="D148" s="72"/>
      <c r="E148" s="116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AM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</row>
    <row r="149" spans="1:75" x14ac:dyDescent="0.25">
      <c r="A149" s="72"/>
      <c r="B149" s="72"/>
      <c r="C149" s="116"/>
      <c r="D149" s="116"/>
      <c r="E149" s="116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AM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</row>
    <row r="150" spans="1:75" x14ac:dyDescent="0.25">
      <c r="A150" s="72"/>
      <c r="B150" s="72"/>
      <c r="C150" s="116"/>
      <c r="D150" s="116"/>
      <c r="E150" s="116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AM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</row>
    <row r="151" spans="1:75" x14ac:dyDescent="0.25">
      <c r="A151" s="72"/>
      <c r="B151" s="72"/>
      <c r="C151" s="116"/>
      <c r="D151" s="116"/>
      <c r="E151" s="116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AM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</row>
    <row r="152" spans="1:75" x14ac:dyDescent="0.25">
      <c r="A152" s="72"/>
      <c r="B152" s="72"/>
      <c r="C152" s="116"/>
      <c r="D152" s="116"/>
      <c r="E152" s="116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AM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</row>
    <row r="153" spans="1:75" x14ac:dyDescent="0.25">
      <c r="A153" s="72"/>
      <c r="B153" s="72"/>
      <c r="C153" s="116"/>
      <c r="D153" s="116"/>
      <c r="E153" s="116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AM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</row>
    <row r="154" spans="1:75" x14ac:dyDescent="0.25">
      <c r="A154" s="72"/>
      <c r="B154" s="72"/>
      <c r="C154" s="116"/>
      <c r="D154" s="116"/>
      <c r="E154" s="116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AM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</row>
    <row r="155" spans="1:75" x14ac:dyDescent="0.25">
      <c r="A155" s="72"/>
      <c r="B155" s="72"/>
      <c r="C155" s="116"/>
      <c r="D155" s="116"/>
      <c r="E155" s="116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AM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</row>
    <row r="156" spans="1:75" x14ac:dyDescent="0.25">
      <c r="A156" s="72"/>
      <c r="B156" s="72"/>
      <c r="C156" s="116"/>
      <c r="D156" s="116"/>
      <c r="E156" s="116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AM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</row>
    <row r="157" spans="1:75" x14ac:dyDescent="0.25">
      <c r="A157" s="72"/>
      <c r="B157" s="72"/>
      <c r="C157" s="116"/>
      <c r="D157" s="116"/>
      <c r="E157" s="116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AM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</row>
    <row r="158" spans="1:75" x14ac:dyDescent="0.25">
      <c r="A158" s="72"/>
      <c r="B158" s="72"/>
      <c r="C158" s="116"/>
      <c r="D158" s="116"/>
      <c r="E158" s="116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AM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</row>
    <row r="159" spans="1:75" x14ac:dyDescent="0.25">
      <c r="A159" s="72"/>
      <c r="B159" s="72"/>
      <c r="C159" s="116"/>
      <c r="D159" s="116"/>
      <c r="E159" s="116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AM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</row>
    <row r="160" spans="1:75" x14ac:dyDescent="0.25">
      <c r="A160" s="72"/>
      <c r="B160" s="72"/>
      <c r="C160" s="116"/>
      <c r="D160" s="116"/>
      <c r="E160" s="116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AM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</row>
    <row r="161" spans="1:75" x14ac:dyDescent="0.25">
      <c r="A161" s="72"/>
      <c r="B161" s="72"/>
      <c r="C161" s="116"/>
      <c r="D161" s="116"/>
      <c r="E161" s="116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AM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</row>
    <row r="162" spans="1:75" x14ac:dyDescent="0.25">
      <c r="A162" s="72"/>
      <c r="B162" s="72"/>
      <c r="C162" s="116"/>
      <c r="D162" s="116"/>
      <c r="E162" s="116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AM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</row>
    <row r="163" spans="1:75" x14ac:dyDescent="0.25">
      <c r="A163" s="72"/>
      <c r="B163" s="72"/>
      <c r="C163" s="116"/>
      <c r="D163" s="116"/>
      <c r="E163" s="116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AM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</row>
    <row r="164" spans="1:75" x14ac:dyDescent="0.25">
      <c r="A164" s="72"/>
      <c r="B164" s="72"/>
      <c r="C164" s="116"/>
      <c r="D164" s="116"/>
      <c r="E164" s="116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AM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</row>
    <row r="165" spans="1:75" x14ac:dyDescent="0.25">
      <c r="A165" s="72"/>
      <c r="B165" s="72"/>
      <c r="C165" s="116"/>
      <c r="D165" s="116"/>
      <c r="E165" s="116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AM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</row>
    <row r="166" spans="1:75" x14ac:dyDescent="0.25">
      <c r="A166" s="72"/>
      <c r="B166" s="72"/>
      <c r="C166" s="116"/>
      <c r="D166" s="116"/>
      <c r="E166" s="116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AM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</row>
    <row r="167" spans="1:75" x14ac:dyDescent="0.25">
      <c r="A167" s="72"/>
      <c r="B167" s="72"/>
      <c r="C167" s="116"/>
      <c r="D167" s="116"/>
      <c r="E167" s="116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AM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</row>
    <row r="168" spans="1:75" x14ac:dyDescent="0.25">
      <c r="A168" s="72"/>
      <c r="B168" s="72"/>
      <c r="C168" s="116"/>
      <c r="D168" s="116"/>
      <c r="E168" s="116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AM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</row>
    <row r="169" spans="1:75" x14ac:dyDescent="0.25">
      <c r="A169" s="72"/>
      <c r="B169" s="72"/>
      <c r="C169" s="116"/>
      <c r="D169" s="116"/>
      <c r="E169" s="116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AM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</row>
    <row r="170" spans="1:75" x14ac:dyDescent="0.25">
      <c r="A170" s="72"/>
      <c r="B170" s="72"/>
      <c r="C170" s="116"/>
      <c r="D170" s="116"/>
      <c r="E170" s="116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AM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</row>
    <row r="171" spans="1:75" x14ac:dyDescent="0.25">
      <c r="A171" s="72"/>
      <c r="B171" s="72"/>
      <c r="C171" s="116"/>
      <c r="D171" s="116"/>
      <c r="E171" s="116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AM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</row>
    <row r="172" spans="1:75" x14ac:dyDescent="0.25">
      <c r="A172" s="72"/>
      <c r="B172" s="72"/>
      <c r="C172" s="116"/>
      <c r="D172" s="116"/>
      <c r="E172" s="116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AM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</row>
    <row r="173" spans="1:75" x14ac:dyDescent="0.25">
      <c r="A173" s="72"/>
      <c r="B173" s="72"/>
      <c r="C173" s="116"/>
      <c r="D173" s="116"/>
      <c r="E173" s="116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AM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</row>
    <row r="174" spans="1:75" x14ac:dyDescent="0.25">
      <c r="A174" s="72"/>
      <c r="B174" s="72"/>
      <c r="C174" s="116"/>
      <c r="D174" s="116"/>
      <c r="E174" s="116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AM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</row>
    <row r="175" spans="1:75" x14ac:dyDescent="0.25">
      <c r="A175" s="72"/>
      <c r="B175" s="72"/>
      <c r="C175" s="116"/>
      <c r="D175" s="116"/>
      <c r="E175" s="116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AM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</row>
    <row r="176" spans="1:75" x14ac:dyDescent="0.25">
      <c r="A176" s="72"/>
      <c r="B176" s="72"/>
      <c r="C176" s="116"/>
      <c r="D176" s="116"/>
      <c r="E176" s="116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AM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</row>
    <row r="177" spans="1:75" x14ac:dyDescent="0.25">
      <c r="A177" s="72"/>
      <c r="B177" s="72"/>
      <c r="C177" s="116"/>
      <c r="D177" s="116"/>
      <c r="E177" s="116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AM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</row>
    <row r="178" spans="1:75" x14ac:dyDescent="0.25">
      <c r="A178" s="72"/>
      <c r="B178" s="72"/>
      <c r="C178" s="116"/>
      <c r="D178" s="116"/>
      <c r="E178" s="116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AM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</row>
    <row r="179" spans="1:75" x14ac:dyDescent="0.25">
      <c r="A179" s="72"/>
      <c r="B179" s="72"/>
      <c r="C179" s="116"/>
      <c r="D179" s="116"/>
      <c r="E179" s="116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AM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</row>
    <row r="180" spans="1:75" x14ac:dyDescent="0.25">
      <c r="A180" s="72"/>
      <c r="B180" s="72"/>
      <c r="C180" s="116"/>
      <c r="D180" s="116"/>
      <c r="E180" s="116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AM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</row>
    <row r="181" spans="1:75" x14ac:dyDescent="0.25">
      <c r="A181" s="72"/>
      <c r="B181" s="72"/>
      <c r="C181" s="116"/>
      <c r="D181" s="116"/>
      <c r="E181" s="116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AM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</row>
    <row r="182" spans="1:75" x14ac:dyDescent="0.25">
      <c r="A182" s="72"/>
      <c r="B182" s="72"/>
      <c r="C182" s="116"/>
      <c r="D182" s="116"/>
      <c r="E182" s="116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AM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</row>
    <row r="183" spans="1:75" x14ac:dyDescent="0.25">
      <c r="A183" s="72"/>
      <c r="B183" s="72"/>
      <c r="C183" s="116"/>
      <c r="D183" s="116"/>
      <c r="E183" s="116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AM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</row>
    <row r="184" spans="1:75" x14ac:dyDescent="0.25">
      <c r="A184" s="72"/>
      <c r="B184" s="72"/>
      <c r="C184" s="116"/>
      <c r="D184" s="116"/>
      <c r="E184" s="116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AM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</row>
    <row r="185" spans="1:75" x14ac:dyDescent="0.25">
      <c r="A185" s="72"/>
      <c r="B185" s="72"/>
      <c r="C185" s="116"/>
      <c r="D185" s="116"/>
      <c r="E185" s="116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AM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</row>
    <row r="186" spans="1:75" x14ac:dyDescent="0.25">
      <c r="A186" s="72"/>
      <c r="B186" s="72"/>
      <c r="C186" s="116"/>
      <c r="D186" s="116"/>
      <c r="E186" s="116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AM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</row>
    <row r="187" spans="1:75" x14ac:dyDescent="0.25">
      <c r="A187" s="72"/>
      <c r="B187" s="72"/>
      <c r="C187" s="116"/>
      <c r="D187" s="116"/>
      <c r="E187" s="116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AM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</row>
    <row r="188" spans="1:75" x14ac:dyDescent="0.25">
      <c r="A188" s="72"/>
      <c r="B188" s="72"/>
      <c r="C188" s="116"/>
      <c r="D188" s="116"/>
      <c r="E188" s="116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AM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</row>
    <row r="189" spans="1:75" x14ac:dyDescent="0.25">
      <c r="A189" s="72"/>
      <c r="B189" s="72"/>
      <c r="C189" s="116"/>
      <c r="D189" s="116"/>
      <c r="E189" s="116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AM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</row>
    <row r="190" spans="1:75" x14ac:dyDescent="0.25">
      <c r="A190" s="72"/>
      <c r="B190" s="72"/>
      <c r="C190" s="116"/>
      <c r="D190" s="116"/>
      <c r="E190" s="116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AM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</row>
    <row r="191" spans="1:75" x14ac:dyDescent="0.25">
      <c r="A191" s="72"/>
      <c r="B191" s="72"/>
      <c r="C191" s="116"/>
      <c r="D191" s="116"/>
      <c r="E191" s="116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AM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</row>
    <row r="192" spans="1:75" x14ac:dyDescent="0.25">
      <c r="A192" s="72"/>
      <c r="B192" s="72"/>
      <c r="C192" s="116"/>
      <c r="D192" s="116"/>
      <c r="E192" s="116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AM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</row>
    <row r="193" spans="1:75" x14ac:dyDescent="0.25">
      <c r="A193" s="72"/>
      <c r="B193" s="72"/>
      <c r="C193" s="116"/>
      <c r="D193" s="116"/>
      <c r="E193" s="116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AM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</row>
    <row r="194" spans="1:75" x14ac:dyDescent="0.25">
      <c r="A194" s="72"/>
      <c r="B194" s="72"/>
      <c r="C194" s="116"/>
      <c r="D194" s="116"/>
      <c r="E194" s="116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AM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</row>
    <row r="195" spans="1:75" x14ac:dyDescent="0.25">
      <c r="A195" s="72"/>
      <c r="B195" s="72"/>
      <c r="C195" s="116"/>
      <c r="D195" s="116"/>
      <c r="E195" s="116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AM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</row>
    <row r="196" spans="1:75" x14ac:dyDescent="0.25">
      <c r="A196" s="72"/>
      <c r="B196" s="72"/>
      <c r="C196" s="116"/>
      <c r="D196" s="116"/>
      <c r="E196" s="116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AM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</row>
    <row r="197" spans="1:75" x14ac:dyDescent="0.25">
      <c r="A197" s="72"/>
      <c r="B197" s="72"/>
      <c r="C197" s="116"/>
      <c r="D197" s="116"/>
      <c r="E197" s="116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AM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</row>
    <row r="198" spans="1:75" x14ac:dyDescent="0.25">
      <c r="A198" s="72"/>
      <c r="B198" s="72"/>
      <c r="C198" s="116"/>
      <c r="D198" s="116"/>
      <c r="E198" s="116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AM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</row>
    <row r="199" spans="1:75" x14ac:dyDescent="0.25">
      <c r="A199" s="72"/>
      <c r="B199" s="72"/>
      <c r="C199" s="116"/>
      <c r="D199" s="116"/>
      <c r="E199" s="116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AM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</row>
    <row r="200" spans="1:75" x14ac:dyDescent="0.25">
      <c r="A200" s="72"/>
      <c r="B200" s="72"/>
      <c r="C200" s="116"/>
      <c r="D200" s="116"/>
      <c r="E200" s="116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AM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</row>
    <row r="201" spans="1:75" x14ac:dyDescent="0.25">
      <c r="A201" s="72"/>
      <c r="B201" s="72"/>
      <c r="C201" s="116"/>
      <c r="D201" s="116"/>
      <c r="E201" s="116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AM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</row>
    <row r="202" spans="1:75" x14ac:dyDescent="0.25">
      <c r="A202" s="72"/>
      <c r="B202" s="72"/>
      <c r="C202" s="116"/>
      <c r="D202" s="116"/>
      <c r="E202" s="116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AM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</row>
    <row r="203" spans="1:75" x14ac:dyDescent="0.25">
      <c r="A203" s="72"/>
      <c r="B203" s="72"/>
      <c r="C203" s="116"/>
      <c r="D203" s="116"/>
      <c r="E203" s="116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AM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</row>
    <row r="204" spans="1:75" x14ac:dyDescent="0.25">
      <c r="A204" s="72"/>
      <c r="B204" s="72"/>
      <c r="C204" s="116"/>
      <c r="D204" s="116"/>
      <c r="E204" s="116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AM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</row>
    <row r="205" spans="1:75" x14ac:dyDescent="0.25">
      <c r="A205" s="72"/>
      <c r="B205" s="72"/>
      <c r="C205" s="116"/>
      <c r="D205" s="116"/>
      <c r="E205" s="116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AM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</row>
    <row r="206" spans="1:75" x14ac:dyDescent="0.25">
      <c r="A206" s="72"/>
      <c r="B206" s="72"/>
      <c r="C206" s="116"/>
      <c r="D206" s="116"/>
      <c r="E206" s="116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AM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</row>
    <row r="207" spans="1:75" x14ac:dyDescent="0.25">
      <c r="A207" s="72"/>
      <c r="B207" s="72"/>
      <c r="C207" s="116"/>
      <c r="D207" s="116"/>
      <c r="E207" s="116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AM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</row>
    <row r="208" spans="1:75" x14ac:dyDescent="0.25">
      <c r="A208" s="72"/>
      <c r="B208" s="72"/>
      <c r="C208" s="116"/>
      <c r="D208" s="116"/>
      <c r="E208" s="116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AM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</row>
    <row r="209" spans="1:75" x14ac:dyDescent="0.25">
      <c r="A209" s="72"/>
      <c r="B209" s="72"/>
      <c r="C209" s="116"/>
      <c r="D209" s="116"/>
      <c r="E209" s="116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AM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</row>
    <row r="210" spans="1:75" x14ac:dyDescent="0.25">
      <c r="A210" s="72"/>
      <c r="B210" s="72"/>
      <c r="C210" s="116"/>
      <c r="D210" s="116"/>
      <c r="E210" s="116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AM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</row>
    <row r="211" spans="1:75" x14ac:dyDescent="0.25">
      <c r="A211" s="72"/>
      <c r="B211" s="72"/>
      <c r="C211" s="116"/>
      <c r="D211" s="116"/>
      <c r="E211" s="116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AM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</row>
    <row r="212" spans="1:75" x14ac:dyDescent="0.25">
      <c r="A212" s="72"/>
      <c r="B212" s="72"/>
      <c r="C212" s="116"/>
      <c r="D212" s="116"/>
      <c r="E212" s="116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AM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</row>
    <row r="213" spans="1:75" x14ac:dyDescent="0.25">
      <c r="A213" s="72"/>
      <c r="B213" s="72"/>
      <c r="C213" s="116"/>
      <c r="D213" s="116"/>
      <c r="E213" s="116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AM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</row>
    <row r="214" spans="1:75" x14ac:dyDescent="0.25">
      <c r="A214" s="72"/>
      <c r="B214" s="72"/>
      <c r="C214" s="116"/>
      <c r="D214" s="116"/>
      <c r="E214" s="116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AM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</row>
    <row r="215" spans="1:75" x14ac:dyDescent="0.25">
      <c r="A215" s="72"/>
      <c r="B215" s="72"/>
      <c r="C215" s="116"/>
      <c r="D215" s="116"/>
      <c r="E215" s="116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AM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</row>
    <row r="216" spans="1:75" x14ac:dyDescent="0.25">
      <c r="A216" s="72"/>
      <c r="B216" s="72"/>
      <c r="C216" s="116"/>
      <c r="D216" s="116"/>
      <c r="E216" s="116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AM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</row>
    <row r="217" spans="1:75" x14ac:dyDescent="0.25">
      <c r="A217" s="72"/>
      <c r="B217" s="72"/>
      <c r="C217" s="116"/>
      <c r="D217" s="116"/>
      <c r="E217" s="116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AM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</row>
    <row r="218" spans="1:75" x14ac:dyDescent="0.25">
      <c r="A218" s="72"/>
      <c r="B218" s="72"/>
      <c r="C218" s="116"/>
      <c r="D218" s="116"/>
      <c r="E218" s="116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AM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</row>
    <row r="219" spans="1:75" x14ac:dyDescent="0.25">
      <c r="A219" s="72"/>
      <c r="B219" s="72"/>
      <c r="C219" s="116"/>
      <c r="D219" s="116"/>
      <c r="E219" s="116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AM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</row>
    <row r="220" spans="1:75" x14ac:dyDescent="0.25">
      <c r="A220" s="72"/>
      <c r="B220" s="72"/>
      <c r="C220" s="116"/>
      <c r="D220" s="116"/>
      <c r="E220" s="116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AM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</row>
    <row r="221" spans="1:75" x14ac:dyDescent="0.25">
      <c r="A221" s="72"/>
      <c r="B221" s="72"/>
      <c r="C221" s="116"/>
      <c r="D221" s="116"/>
      <c r="E221" s="116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AM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</row>
    <row r="222" spans="1:75" x14ac:dyDescent="0.25">
      <c r="A222" s="72"/>
      <c r="B222" s="72"/>
      <c r="C222" s="116"/>
      <c r="D222" s="116"/>
      <c r="E222" s="116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AM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</row>
    <row r="223" spans="1:75" x14ac:dyDescent="0.25">
      <c r="A223" s="72"/>
      <c r="B223" s="72"/>
      <c r="C223" s="116"/>
      <c r="D223" s="116"/>
      <c r="E223" s="116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AM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</row>
    <row r="224" spans="1:75" x14ac:dyDescent="0.25">
      <c r="A224" s="72"/>
      <c r="B224" s="72"/>
      <c r="C224" s="116"/>
      <c r="D224" s="116"/>
      <c r="E224" s="116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AM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</row>
    <row r="225" spans="1:75" x14ac:dyDescent="0.25">
      <c r="A225" s="72"/>
      <c r="B225" s="72"/>
      <c r="C225" s="116"/>
      <c r="D225" s="116"/>
      <c r="E225" s="116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AM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</row>
    <row r="226" spans="1:75" x14ac:dyDescent="0.25">
      <c r="A226" s="72"/>
      <c r="B226" s="72"/>
      <c r="C226" s="116"/>
      <c r="D226" s="116"/>
      <c r="E226" s="116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AM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</row>
    <row r="227" spans="1:75" x14ac:dyDescent="0.25">
      <c r="A227" s="72"/>
      <c r="B227" s="72"/>
      <c r="C227" s="116"/>
      <c r="D227" s="116"/>
      <c r="E227" s="116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AM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</row>
    <row r="228" spans="1:75" x14ac:dyDescent="0.25">
      <c r="A228" s="72"/>
      <c r="B228" s="72"/>
      <c r="C228" s="116"/>
      <c r="D228" s="116"/>
      <c r="E228" s="116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AM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</row>
    <row r="229" spans="1:75" x14ac:dyDescent="0.25">
      <c r="A229" s="72"/>
      <c r="B229" s="72"/>
      <c r="C229" s="116"/>
      <c r="D229" s="116"/>
      <c r="E229" s="116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AM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260350</xdr:colOff>
                    <xdr:row>7</xdr:row>
                    <xdr:rowOff>63500</xdr:rowOff>
                  </from>
                  <to>
                    <xdr:col>5</xdr:col>
                    <xdr:colOff>673100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260350</xdr:colOff>
                    <xdr:row>24</xdr:row>
                    <xdr:rowOff>0</xdr:rowOff>
                  </from>
                  <to>
                    <xdr:col>5</xdr:col>
                    <xdr:colOff>673100</xdr:colOff>
                    <xdr:row>25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45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4296875" defaultRowHeight="12" customHeight="1" x14ac:dyDescent="0.25"/>
  <cols>
    <col min="1" max="1" width="15.6328125" style="134" bestFit="1" customWidth="1"/>
    <col min="2" max="2" width="5.6328125" style="134" bestFit="1" customWidth="1"/>
    <col min="3" max="3" width="40.6328125" style="134" bestFit="1" customWidth="1"/>
    <col min="4" max="4" width="8.6328125" style="134" bestFit="1" customWidth="1"/>
    <col min="5" max="6" width="9.6328125" style="134" bestFit="1" customWidth="1"/>
    <col min="7" max="9" width="11.6328125" style="134" bestFit="1" customWidth="1"/>
    <col min="10" max="10" width="8.6328125" style="134" bestFit="1" customWidth="1"/>
    <col min="11" max="12" width="9.6328125" style="134" bestFit="1" customWidth="1"/>
    <col min="13" max="15" width="11.6328125" style="134" bestFit="1" customWidth="1"/>
    <col min="16" max="16" width="9.6328125" style="134" bestFit="1" customWidth="1"/>
    <col min="17" max="17" width="7.6328125" style="134" bestFit="1" customWidth="1"/>
    <col min="18" max="16384" width="11.54296875" style="134"/>
  </cols>
  <sheetData>
    <row r="1" spans="1:17" ht="161" customHeight="1" x14ac:dyDescent="0.35">
      <c r="A1" s="127" t="s">
        <v>131</v>
      </c>
      <c r="B1" s="128" t="s">
        <v>12</v>
      </c>
      <c r="C1" s="129" t="s">
        <v>132</v>
      </c>
      <c r="D1" s="130" t="s">
        <v>133</v>
      </c>
      <c r="E1" s="131" t="s">
        <v>134</v>
      </c>
      <c r="F1" s="132" t="s">
        <v>135</v>
      </c>
      <c r="G1" s="132" t="s">
        <v>136</v>
      </c>
      <c r="H1" s="132" t="s">
        <v>137</v>
      </c>
      <c r="I1" s="133" t="s">
        <v>138</v>
      </c>
      <c r="J1" s="130" t="s">
        <v>139</v>
      </c>
      <c r="K1" s="131" t="s">
        <v>140</v>
      </c>
      <c r="L1" s="132" t="s">
        <v>141</v>
      </c>
      <c r="M1" s="132" t="s">
        <v>142</v>
      </c>
      <c r="N1" s="132" t="s">
        <v>143</v>
      </c>
      <c r="O1" s="133" t="s">
        <v>144</v>
      </c>
      <c r="P1" s="130" t="s">
        <v>145</v>
      </c>
      <c r="Q1" s="130" t="s">
        <v>146</v>
      </c>
    </row>
    <row r="2" spans="1:17" ht="35" customHeight="1" x14ac:dyDescent="0.35">
      <c r="A2" s="135" t="s">
        <v>147</v>
      </c>
      <c r="B2" s="136">
        <v>1</v>
      </c>
      <c r="C2" s="135" t="s">
        <v>148</v>
      </c>
      <c r="D2" s="137">
        <v>0.67348965999999999</v>
      </c>
      <c r="E2" s="138">
        <v>0.25802866000000002</v>
      </c>
      <c r="F2" s="138">
        <v>0.41546100000000002</v>
      </c>
      <c r="G2" s="138">
        <v>0.17221260999999999</v>
      </c>
      <c r="H2" s="138">
        <v>0.10218093</v>
      </c>
      <c r="I2" s="139">
        <v>5.2116799999999998E-2</v>
      </c>
      <c r="J2" s="140">
        <v>0.15429772999999999</v>
      </c>
      <c r="K2" s="141">
        <v>28</v>
      </c>
      <c r="L2" s="142">
        <v>48</v>
      </c>
      <c r="M2" s="142">
        <v>20</v>
      </c>
      <c r="N2" s="142">
        <v>12</v>
      </c>
      <c r="O2" s="142">
        <v>6</v>
      </c>
      <c r="P2" s="143">
        <v>114</v>
      </c>
      <c r="Q2" s="144" t="s">
        <v>149</v>
      </c>
    </row>
    <row r="3" spans="1:17" ht="35" customHeight="1" x14ac:dyDescent="0.35">
      <c r="A3" s="135" t="s">
        <v>147</v>
      </c>
      <c r="B3" s="136">
        <v>2</v>
      </c>
      <c r="C3" s="135" t="s">
        <v>18</v>
      </c>
      <c r="D3" s="137">
        <v>0.59144909999999995</v>
      </c>
      <c r="E3" s="138">
        <v>0.20162411999999999</v>
      </c>
      <c r="F3" s="138">
        <v>0.38982497999999999</v>
      </c>
      <c r="G3" s="138">
        <v>0.23784083</v>
      </c>
      <c r="H3" s="138">
        <v>0.10113303</v>
      </c>
      <c r="I3" s="139">
        <v>6.9577040000000007E-2</v>
      </c>
      <c r="J3" s="140">
        <v>0.17071006999999999</v>
      </c>
      <c r="K3" s="141">
        <v>22</v>
      </c>
      <c r="L3" s="142">
        <v>46</v>
      </c>
      <c r="M3" s="142">
        <v>26</v>
      </c>
      <c r="N3" s="142">
        <v>12</v>
      </c>
      <c r="O3" s="142">
        <v>8</v>
      </c>
      <c r="P3" s="143">
        <v>114</v>
      </c>
      <c r="Q3" s="144" t="s">
        <v>149</v>
      </c>
    </row>
    <row r="4" spans="1:17" ht="35" customHeight="1" x14ac:dyDescent="0.35">
      <c r="A4" s="135" t="s">
        <v>147</v>
      </c>
      <c r="B4" s="136">
        <v>3</v>
      </c>
      <c r="C4" s="135" t="s">
        <v>20</v>
      </c>
      <c r="D4" s="137">
        <v>0.78818966000000001</v>
      </c>
      <c r="E4" s="138">
        <v>0.31666399000000001</v>
      </c>
      <c r="F4" s="138">
        <v>0.47152567000000001</v>
      </c>
      <c r="G4" s="138">
        <v>0.10575440999999999</v>
      </c>
      <c r="H4" s="138">
        <v>8.7281369999999997E-2</v>
      </c>
      <c r="I4" s="139">
        <v>1.8774570000000001E-2</v>
      </c>
      <c r="J4" s="140">
        <v>0.10605593000000001</v>
      </c>
      <c r="K4" s="141">
        <v>37</v>
      </c>
      <c r="L4" s="142">
        <v>53</v>
      </c>
      <c r="M4" s="142">
        <v>12</v>
      </c>
      <c r="N4" s="142">
        <v>10</v>
      </c>
      <c r="O4" s="142">
        <v>2</v>
      </c>
      <c r="P4" s="143">
        <v>114</v>
      </c>
      <c r="Q4" s="144" t="s">
        <v>149</v>
      </c>
    </row>
    <row r="5" spans="1:17" ht="35" customHeight="1" x14ac:dyDescent="0.35">
      <c r="A5" s="135" t="s">
        <v>147</v>
      </c>
      <c r="B5" s="136">
        <v>4</v>
      </c>
      <c r="C5" s="135" t="s">
        <v>24</v>
      </c>
      <c r="D5" s="137">
        <v>0.83188598000000002</v>
      </c>
      <c r="E5" s="138">
        <v>0.33509602999999999</v>
      </c>
      <c r="F5" s="138">
        <v>0.49678994999999998</v>
      </c>
      <c r="G5" s="138">
        <v>8.771727E-2</v>
      </c>
      <c r="H5" s="138">
        <v>3.0375849999999999E-2</v>
      </c>
      <c r="I5" s="139">
        <v>5.0020910000000002E-2</v>
      </c>
      <c r="J5" s="140">
        <v>8.0396759999999998E-2</v>
      </c>
      <c r="K5" s="141">
        <v>37</v>
      </c>
      <c r="L5" s="142">
        <v>58</v>
      </c>
      <c r="M5" s="142">
        <v>10</v>
      </c>
      <c r="N5" s="142">
        <v>3</v>
      </c>
      <c r="O5" s="142">
        <v>6</v>
      </c>
      <c r="P5" s="143">
        <v>114</v>
      </c>
      <c r="Q5" s="144" t="s">
        <v>149</v>
      </c>
    </row>
    <row r="6" spans="1:17" ht="35" customHeight="1" x14ac:dyDescent="0.35">
      <c r="A6" s="135" t="s">
        <v>147</v>
      </c>
      <c r="B6" s="136">
        <v>5</v>
      </c>
      <c r="C6" s="135" t="s">
        <v>150</v>
      </c>
      <c r="D6" s="137">
        <v>0.67437638</v>
      </c>
      <c r="E6" s="138">
        <v>0.12630689</v>
      </c>
      <c r="F6" s="138">
        <v>0.54806949000000005</v>
      </c>
      <c r="G6" s="138">
        <v>0.12707117000000001</v>
      </c>
      <c r="H6" s="138">
        <v>0.13561904</v>
      </c>
      <c r="I6" s="139">
        <v>6.2933409999999995E-2</v>
      </c>
      <c r="J6" s="140">
        <v>0.19855244999999999</v>
      </c>
      <c r="K6" s="141">
        <v>14</v>
      </c>
      <c r="L6" s="142">
        <v>62</v>
      </c>
      <c r="M6" s="142">
        <v>14</v>
      </c>
      <c r="N6" s="142">
        <v>17</v>
      </c>
      <c r="O6" s="142">
        <v>7</v>
      </c>
      <c r="P6" s="143">
        <v>114</v>
      </c>
      <c r="Q6" s="144">
        <v>0</v>
      </c>
    </row>
    <row r="7" spans="1:17" ht="35" customHeight="1" x14ac:dyDescent="0.35">
      <c r="A7" s="135" t="s">
        <v>147</v>
      </c>
      <c r="B7" s="136">
        <v>6</v>
      </c>
      <c r="C7" s="135" t="s">
        <v>151</v>
      </c>
      <c r="D7" s="137">
        <v>0.67069966000000003</v>
      </c>
      <c r="E7" s="138">
        <v>0.20829344999999999</v>
      </c>
      <c r="F7" s="138">
        <v>0.46240621999999998</v>
      </c>
      <c r="G7" s="138">
        <v>0.12975648000000001</v>
      </c>
      <c r="H7" s="138">
        <v>0.13194022</v>
      </c>
      <c r="I7" s="139">
        <v>6.7603640000000007E-2</v>
      </c>
      <c r="J7" s="140">
        <v>0.19954385999999999</v>
      </c>
      <c r="K7" s="141">
        <v>23</v>
      </c>
      <c r="L7" s="142">
        <v>53</v>
      </c>
      <c r="M7" s="142">
        <v>14</v>
      </c>
      <c r="N7" s="142">
        <v>16</v>
      </c>
      <c r="O7" s="142">
        <v>8</v>
      </c>
      <c r="P7" s="143">
        <v>114</v>
      </c>
      <c r="Q7" s="144">
        <v>0</v>
      </c>
    </row>
    <row r="8" spans="1:17" ht="35" customHeight="1" x14ac:dyDescent="0.35">
      <c r="A8" s="135" t="s">
        <v>147</v>
      </c>
      <c r="B8" s="136">
        <v>7</v>
      </c>
      <c r="C8" s="135" t="s">
        <v>152</v>
      </c>
      <c r="D8" s="137">
        <v>0.87170316999999997</v>
      </c>
      <c r="E8" s="138">
        <v>0.29838608</v>
      </c>
      <c r="F8" s="138">
        <v>0.57331708999999997</v>
      </c>
      <c r="G8" s="138">
        <v>3.6887799999999998E-2</v>
      </c>
      <c r="H8" s="138">
        <v>6.2615409999999996E-2</v>
      </c>
      <c r="I8" s="139">
        <v>2.8793619999999999E-2</v>
      </c>
      <c r="J8" s="140">
        <v>9.1409030000000002E-2</v>
      </c>
      <c r="K8" s="141">
        <v>35</v>
      </c>
      <c r="L8" s="142">
        <v>65</v>
      </c>
      <c r="M8" s="142">
        <v>4</v>
      </c>
      <c r="N8" s="142">
        <v>7</v>
      </c>
      <c r="O8" s="142">
        <v>3</v>
      </c>
      <c r="P8" s="143">
        <v>114</v>
      </c>
      <c r="Q8" s="144">
        <v>0</v>
      </c>
    </row>
    <row r="9" spans="1:17" ht="53" customHeight="1" x14ac:dyDescent="0.35">
      <c r="A9" s="135" t="s">
        <v>147</v>
      </c>
      <c r="B9" s="136">
        <v>8</v>
      </c>
      <c r="C9" s="135" t="s">
        <v>153</v>
      </c>
      <c r="D9" s="137">
        <v>0.49414818999999999</v>
      </c>
      <c r="E9" s="138">
        <v>0.19503234</v>
      </c>
      <c r="F9" s="138">
        <v>0.29911585000000002</v>
      </c>
      <c r="G9" s="138">
        <v>0.29272144999999999</v>
      </c>
      <c r="H9" s="138">
        <v>0.14151868000000001</v>
      </c>
      <c r="I9" s="139">
        <v>7.1611670000000002E-2</v>
      </c>
      <c r="J9" s="140">
        <v>0.21313035999999999</v>
      </c>
      <c r="K9" s="141">
        <v>19</v>
      </c>
      <c r="L9" s="142">
        <v>32</v>
      </c>
      <c r="M9" s="142">
        <v>30</v>
      </c>
      <c r="N9" s="142">
        <v>14</v>
      </c>
      <c r="O9" s="142">
        <v>7</v>
      </c>
      <c r="P9" s="143">
        <v>102</v>
      </c>
      <c r="Q9" s="144">
        <v>11</v>
      </c>
    </row>
    <row r="10" spans="1:17" ht="35" customHeight="1" x14ac:dyDescent="0.35">
      <c r="A10" s="135" t="s">
        <v>147</v>
      </c>
      <c r="B10" s="136">
        <v>9</v>
      </c>
      <c r="C10" s="135" t="s">
        <v>154</v>
      </c>
      <c r="D10" s="137">
        <v>0.92020820000000003</v>
      </c>
      <c r="E10" s="138">
        <v>0.57913872</v>
      </c>
      <c r="F10" s="138">
        <v>0.34106946999999999</v>
      </c>
      <c r="G10" s="138">
        <v>4.4525549999999997E-2</v>
      </c>
      <c r="H10" s="138">
        <v>2.5556599999999999E-2</v>
      </c>
      <c r="I10" s="139">
        <v>9.7096600000000002E-3</v>
      </c>
      <c r="J10" s="140">
        <v>3.5266249999999999E-2</v>
      </c>
      <c r="K10" s="141">
        <v>65</v>
      </c>
      <c r="L10" s="142">
        <v>40</v>
      </c>
      <c r="M10" s="142">
        <v>5</v>
      </c>
      <c r="N10" s="142">
        <v>3</v>
      </c>
      <c r="O10" s="142">
        <v>1</v>
      </c>
      <c r="P10" s="143">
        <v>114</v>
      </c>
      <c r="Q10" s="144" t="s">
        <v>149</v>
      </c>
    </row>
    <row r="11" spans="1:17" ht="53" customHeight="1" x14ac:dyDescent="0.35">
      <c r="A11" s="135" t="s">
        <v>147</v>
      </c>
      <c r="B11" s="136">
        <v>10</v>
      </c>
      <c r="C11" s="135" t="s">
        <v>42</v>
      </c>
      <c r="D11" s="137">
        <v>0.49760401999999998</v>
      </c>
      <c r="E11" s="138">
        <v>0.17672388999999999</v>
      </c>
      <c r="F11" s="138">
        <v>0.32088012999999999</v>
      </c>
      <c r="G11" s="138">
        <v>0.32250152999999998</v>
      </c>
      <c r="H11" s="138">
        <v>0.11620527999999999</v>
      </c>
      <c r="I11" s="139">
        <v>6.3689179999999998E-2</v>
      </c>
      <c r="J11" s="140">
        <v>0.17989445000000001</v>
      </c>
      <c r="K11" s="141">
        <v>15</v>
      </c>
      <c r="L11" s="142">
        <v>30</v>
      </c>
      <c r="M11" s="142">
        <v>28</v>
      </c>
      <c r="N11" s="142">
        <v>10</v>
      </c>
      <c r="O11" s="142">
        <v>6</v>
      </c>
      <c r="P11" s="143">
        <v>89</v>
      </c>
      <c r="Q11" s="144">
        <v>25</v>
      </c>
    </row>
    <row r="12" spans="1:17" ht="53" customHeight="1" x14ac:dyDescent="0.35">
      <c r="A12" s="135" t="s">
        <v>147</v>
      </c>
      <c r="B12" s="136">
        <v>12</v>
      </c>
      <c r="C12" s="135" t="s">
        <v>155</v>
      </c>
      <c r="D12" s="137">
        <v>0.48162705</v>
      </c>
      <c r="E12" s="138">
        <v>8.1742919999999997E-2</v>
      </c>
      <c r="F12" s="138">
        <v>0.39988412000000001</v>
      </c>
      <c r="G12" s="138">
        <v>0.2988344</v>
      </c>
      <c r="H12" s="138">
        <v>0.14501448</v>
      </c>
      <c r="I12" s="139">
        <v>7.4524080000000006E-2</v>
      </c>
      <c r="J12" s="140">
        <v>0.21953855</v>
      </c>
      <c r="K12" s="141">
        <v>8</v>
      </c>
      <c r="L12" s="142">
        <v>42</v>
      </c>
      <c r="M12" s="142">
        <v>31</v>
      </c>
      <c r="N12" s="142">
        <v>14</v>
      </c>
      <c r="O12" s="142">
        <v>8</v>
      </c>
      <c r="P12" s="143">
        <v>103</v>
      </c>
      <c r="Q12" s="144">
        <v>11</v>
      </c>
    </row>
    <row r="13" spans="1:17" ht="53" customHeight="1" x14ac:dyDescent="0.35">
      <c r="A13" s="135" t="s">
        <v>147</v>
      </c>
      <c r="B13" s="136">
        <v>13</v>
      </c>
      <c r="C13" s="135" t="s">
        <v>156</v>
      </c>
      <c r="D13" s="137">
        <v>0.93968244000000001</v>
      </c>
      <c r="E13" s="138">
        <v>0.58331624999999998</v>
      </c>
      <c r="F13" s="138">
        <v>0.35636619000000003</v>
      </c>
      <c r="G13" s="138">
        <v>8.6060500000000005E-3</v>
      </c>
      <c r="H13" s="138">
        <v>2.5674249999999999E-2</v>
      </c>
      <c r="I13" s="139">
        <v>2.603726E-2</v>
      </c>
      <c r="J13" s="140">
        <v>5.1711519999999997E-2</v>
      </c>
      <c r="K13" s="141">
        <v>64</v>
      </c>
      <c r="L13" s="142">
        <v>42</v>
      </c>
      <c r="M13" s="142">
        <v>1</v>
      </c>
      <c r="N13" s="142">
        <v>3</v>
      </c>
      <c r="O13" s="142">
        <v>3</v>
      </c>
      <c r="P13" s="143">
        <v>113</v>
      </c>
      <c r="Q13" s="144">
        <v>1</v>
      </c>
    </row>
    <row r="14" spans="1:17" ht="35" customHeight="1" x14ac:dyDescent="0.35">
      <c r="A14" s="135" t="s">
        <v>147</v>
      </c>
      <c r="B14" s="136">
        <v>14</v>
      </c>
      <c r="C14" s="135" t="s">
        <v>45</v>
      </c>
      <c r="D14" s="137">
        <v>0.62095672999999996</v>
      </c>
      <c r="E14" s="138">
        <v>0.19259439</v>
      </c>
      <c r="F14" s="138">
        <v>0.42836233000000001</v>
      </c>
      <c r="G14" s="138">
        <v>0.21339701999999999</v>
      </c>
      <c r="H14" s="138">
        <v>9.8878759999999996E-2</v>
      </c>
      <c r="I14" s="139">
        <v>6.6767489999999999E-2</v>
      </c>
      <c r="J14" s="140">
        <v>0.16564624999999999</v>
      </c>
      <c r="K14" s="141">
        <v>22</v>
      </c>
      <c r="L14" s="142">
        <v>48</v>
      </c>
      <c r="M14" s="142">
        <v>23</v>
      </c>
      <c r="N14" s="142">
        <v>10</v>
      </c>
      <c r="O14" s="142">
        <v>7</v>
      </c>
      <c r="P14" s="143">
        <v>110</v>
      </c>
      <c r="Q14" s="144">
        <v>3</v>
      </c>
    </row>
    <row r="15" spans="1:17" ht="35" customHeight="1" x14ac:dyDescent="0.35">
      <c r="A15" s="135" t="s">
        <v>147</v>
      </c>
      <c r="B15" s="136">
        <v>15</v>
      </c>
      <c r="C15" s="135" t="s">
        <v>46</v>
      </c>
      <c r="D15" s="137">
        <v>0.53909288</v>
      </c>
      <c r="E15" s="138">
        <v>0.13565178999999999</v>
      </c>
      <c r="F15" s="138">
        <v>0.40344109</v>
      </c>
      <c r="G15" s="138">
        <v>0.17401533999999999</v>
      </c>
      <c r="H15" s="138">
        <v>0.17528435000000001</v>
      </c>
      <c r="I15" s="139">
        <v>0.11160744</v>
      </c>
      <c r="J15" s="140">
        <v>0.28689177999999999</v>
      </c>
      <c r="K15" s="141">
        <v>15</v>
      </c>
      <c r="L15" s="142">
        <v>44</v>
      </c>
      <c r="M15" s="142">
        <v>19</v>
      </c>
      <c r="N15" s="142">
        <v>18</v>
      </c>
      <c r="O15" s="142">
        <v>12</v>
      </c>
      <c r="P15" s="143">
        <v>108</v>
      </c>
      <c r="Q15" s="144">
        <v>4</v>
      </c>
    </row>
    <row r="16" spans="1:17" ht="35" customHeight="1" x14ac:dyDescent="0.35">
      <c r="A16" s="135" t="s">
        <v>147</v>
      </c>
      <c r="B16" s="136">
        <v>16</v>
      </c>
      <c r="C16" s="135" t="s">
        <v>47</v>
      </c>
      <c r="D16" s="137">
        <v>0.76204068000000003</v>
      </c>
      <c r="E16" s="138">
        <v>0.29357548</v>
      </c>
      <c r="F16" s="138">
        <v>0.46846518999999998</v>
      </c>
      <c r="G16" s="138">
        <v>0.15881171999999999</v>
      </c>
      <c r="H16" s="138">
        <v>5.2836630000000002E-2</v>
      </c>
      <c r="I16" s="139">
        <v>2.6310969999999999E-2</v>
      </c>
      <c r="J16" s="140">
        <v>7.9147599999999999E-2</v>
      </c>
      <c r="K16" s="141">
        <v>34</v>
      </c>
      <c r="L16" s="142">
        <v>52</v>
      </c>
      <c r="M16" s="142">
        <v>17</v>
      </c>
      <c r="N16" s="142">
        <v>6</v>
      </c>
      <c r="O16" s="142">
        <v>3</v>
      </c>
      <c r="P16" s="143">
        <v>112</v>
      </c>
      <c r="Q16" s="144">
        <v>2</v>
      </c>
    </row>
    <row r="17" spans="1:17" ht="35" customHeight="1" x14ac:dyDescent="0.35">
      <c r="A17" s="135" t="s">
        <v>147</v>
      </c>
      <c r="B17" s="136">
        <v>17</v>
      </c>
      <c r="C17" s="135" t="s">
        <v>157</v>
      </c>
      <c r="D17" s="137">
        <v>0.71611471999999998</v>
      </c>
      <c r="E17" s="138">
        <v>0.18802356000000001</v>
      </c>
      <c r="F17" s="138">
        <v>0.52809116</v>
      </c>
      <c r="G17" s="138">
        <v>0.17945601999999999</v>
      </c>
      <c r="H17" s="138">
        <v>7.0117159999999998E-2</v>
      </c>
      <c r="I17" s="139">
        <v>3.4312099999999998E-2</v>
      </c>
      <c r="J17" s="140">
        <v>0.10442926</v>
      </c>
      <c r="K17" s="141">
        <v>21</v>
      </c>
      <c r="L17" s="142">
        <v>61</v>
      </c>
      <c r="M17" s="142">
        <v>20</v>
      </c>
      <c r="N17" s="142">
        <v>8</v>
      </c>
      <c r="O17" s="142">
        <v>4</v>
      </c>
      <c r="P17" s="143">
        <v>114</v>
      </c>
      <c r="Q17" s="144" t="s">
        <v>149</v>
      </c>
    </row>
    <row r="18" spans="1:17" ht="53" customHeight="1" x14ac:dyDescent="0.35">
      <c r="A18" s="135" t="s">
        <v>147</v>
      </c>
      <c r="B18" s="136">
        <v>18</v>
      </c>
      <c r="C18" s="135" t="s">
        <v>158</v>
      </c>
      <c r="D18" s="137">
        <v>0.33336869000000002</v>
      </c>
      <c r="E18" s="138">
        <v>5.814416E-2</v>
      </c>
      <c r="F18" s="138">
        <v>0.27522453000000002</v>
      </c>
      <c r="G18" s="138">
        <v>0.28656351000000002</v>
      </c>
      <c r="H18" s="138">
        <v>0.22903896000000001</v>
      </c>
      <c r="I18" s="139">
        <v>0.15102884</v>
      </c>
      <c r="J18" s="140">
        <v>0.38006780000000001</v>
      </c>
      <c r="K18" s="141">
        <v>6</v>
      </c>
      <c r="L18" s="142">
        <v>30</v>
      </c>
      <c r="M18" s="142">
        <v>30</v>
      </c>
      <c r="N18" s="142">
        <v>23</v>
      </c>
      <c r="O18" s="142">
        <v>15</v>
      </c>
      <c r="P18" s="143">
        <v>104</v>
      </c>
      <c r="Q18" s="144">
        <v>9</v>
      </c>
    </row>
    <row r="19" spans="1:17" ht="35" customHeight="1" x14ac:dyDescent="0.35">
      <c r="A19" s="135" t="s">
        <v>147</v>
      </c>
      <c r="B19" s="136">
        <v>19</v>
      </c>
      <c r="C19" s="135" t="s">
        <v>50</v>
      </c>
      <c r="D19" s="137">
        <v>0.80959945</v>
      </c>
      <c r="E19" s="138">
        <v>0.40197492000000001</v>
      </c>
      <c r="F19" s="138">
        <v>0.40762452999999998</v>
      </c>
      <c r="G19" s="138">
        <v>0.10463773</v>
      </c>
      <c r="H19" s="138">
        <v>4.2723610000000002E-2</v>
      </c>
      <c r="I19" s="139">
        <v>4.30392E-2</v>
      </c>
      <c r="J19" s="140">
        <v>8.5762820000000003E-2</v>
      </c>
      <c r="K19" s="141">
        <v>44</v>
      </c>
      <c r="L19" s="142">
        <v>48</v>
      </c>
      <c r="M19" s="142">
        <v>12</v>
      </c>
      <c r="N19" s="142">
        <v>5</v>
      </c>
      <c r="O19" s="142">
        <v>5</v>
      </c>
      <c r="P19" s="143">
        <v>114</v>
      </c>
      <c r="Q19" s="144">
        <v>0</v>
      </c>
    </row>
    <row r="20" spans="1:17" ht="53" customHeight="1" x14ac:dyDescent="0.35">
      <c r="A20" s="135" t="s">
        <v>147</v>
      </c>
      <c r="B20" s="136">
        <v>20</v>
      </c>
      <c r="C20" s="135" t="s">
        <v>51</v>
      </c>
      <c r="D20" s="137">
        <v>0.75869432999999997</v>
      </c>
      <c r="E20" s="138">
        <v>0.37071262999999999</v>
      </c>
      <c r="F20" s="138">
        <v>0.38798169999999998</v>
      </c>
      <c r="G20" s="138">
        <v>0.17701984000000001</v>
      </c>
      <c r="H20" s="138">
        <v>1.785016E-2</v>
      </c>
      <c r="I20" s="139">
        <v>4.643568E-2</v>
      </c>
      <c r="J20" s="140">
        <v>6.4285830000000002E-2</v>
      </c>
      <c r="K20" s="141">
        <v>38</v>
      </c>
      <c r="L20" s="142">
        <v>43</v>
      </c>
      <c r="M20" s="142">
        <v>20</v>
      </c>
      <c r="N20" s="142">
        <v>2</v>
      </c>
      <c r="O20" s="142">
        <v>5</v>
      </c>
      <c r="P20" s="143">
        <v>108</v>
      </c>
      <c r="Q20" s="144">
        <v>6</v>
      </c>
    </row>
    <row r="21" spans="1:17" ht="35" customHeight="1" x14ac:dyDescent="0.35">
      <c r="A21" s="135" t="s">
        <v>147</v>
      </c>
      <c r="B21" s="136">
        <v>21</v>
      </c>
      <c r="C21" s="135" t="s">
        <v>52</v>
      </c>
      <c r="D21" s="137">
        <v>0.74384423</v>
      </c>
      <c r="E21" s="138">
        <v>0.34502969</v>
      </c>
      <c r="F21" s="138">
        <v>0.39881454</v>
      </c>
      <c r="G21" s="138">
        <v>0.13579869999999999</v>
      </c>
      <c r="H21" s="138">
        <v>6.6760340000000001E-2</v>
      </c>
      <c r="I21" s="139">
        <v>5.3596730000000002E-2</v>
      </c>
      <c r="J21" s="140">
        <v>0.12035707</v>
      </c>
      <c r="K21" s="141">
        <v>37</v>
      </c>
      <c r="L21" s="142">
        <v>46</v>
      </c>
      <c r="M21" s="142">
        <v>15</v>
      </c>
      <c r="N21" s="142">
        <v>7</v>
      </c>
      <c r="O21" s="142">
        <v>6</v>
      </c>
      <c r="P21" s="143">
        <v>111</v>
      </c>
      <c r="Q21" s="144">
        <v>2</v>
      </c>
    </row>
    <row r="22" spans="1:17" ht="35" customHeight="1" x14ac:dyDescent="0.35">
      <c r="A22" s="135" t="s">
        <v>147</v>
      </c>
      <c r="B22" s="136">
        <v>22</v>
      </c>
      <c r="C22" s="135" t="s">
        <v>53</v>
      </c>
      <c r="D22" s="137">
        <v>0.82820530999999997</v>
      </c>
      <c r="E22" s="138">
        <v>0.44516291000000002</v>
      </c>
      <c r="F22" s="138">
        <v>0.38304239000000001</v>
      </c>
      <c r="G22" s="138">
        <v>0.10467377999999999</v>
      </c>
      <c r="H22" s="138">
        <v>4.0784670000000002E-2</v>
      </c>
      <c r="I22" s="139">
        <v>2.633624E-2</v>
      </c>
      <c r="J22" s="140">
        <v>6.7120910000000006E-2</v>
      </c>
      <c r="K22" s="141">
        <v>50</v>
      </c>
      <c r="L22" s="142">
        <v>44</v>
      </c>
      <c r="M22" s="142">
        <v>11</v>
      </c>
      <c r="N22" s="142">
        <v>5</v>
      </c>
      <c r="O22" s="142">
        <v>3</v>
      </c>
      <c r="P22" s="143">
        <v>113</v>
      </c>
      <c r="Q22" s="144" t="s">
        <v>149</v>
      </c>
    </row>
    <row r="23" spans="1:17" ht="35" customHeight="1" x14ac:dyDescent="0.35">
      <c r="A23" s="135" t="s">
        <v>147</v>
      </c>
      <c r="B23" s="136">
        <v>23</v>
      </c>
      <c r="C23" s="135" t="s">
        <v>54</v>
      </c>
      <c r="D23" s="137">
        <v>0.84947550000000005</v>
      </c>
      <c r="E23" s="138">
        <v>0.50788504000000001</v>
      </c>
      <c r="F23" s="138">
        <v>0.34159045999999998</v>
      </c>
      <c r="G23" s="138">
        <v>8.8228810000000005E-2</v>
      </c>
      <c r="H23" s="138">
        <v>2.6942359999999999E-2</v>
      </c>
      <c r="I23" s="139">
        <v>3.5353330000000002E-2</v>
      </c>
      <c r="J23" s="140">
        <v>6.2295690000000001E-2</v>
      </c>
      <c r="K23" s="141">
        <v>56</v>
      </c>
      <c r="L23" s="142">
        <v>39</v>
      </c>
      <c r="M23" s="142">
        <v>11</v>
      </c>
      <c r="N23" s="142">
        <v>3</v>
      </c>
      <c r="O23" s="142">
        <v>4</v>
      </c>
      <c r="P23" s="143">
        <v>113</v>
      </c>
      <c r="Q23" s="144" t="s">
        <v>149</v>
      </c>
    </row>
    <row r="24" spans="1:17" ht="35" customHeight="1" x14ac:dyDescent="0.35">
      <c r="A24" s="135" t="s">
        <v>147</v>
      </c>
      <c r="B24" s="136">
        <v>24</v>
      </c>
      <c r="C24" s="135" t="s">
        <v>55</v>
      </c>
      <c r="D24" s="137">
        <v>0.73863036000000004</v>
      </c>
      <c r="E24" s="138">
        <v>0.44204917999999999</v>
      </c>
      <c r="F24" s="138">
        <v>0.29658118</v>
      </c>
      <c r="G24" s="138">
        <v>0.16497459</v>
      </c>
      <c r="H24" s="138">
        <v>4.3583650000000002E-2</v>
      </c>
      <c r="I24" s="139">
        <v>5.2811400000000001E-2</v>
      </c>
      <c r="J24" s="140">
        <v>9.6395049999999996E-2</v>
      </c>
      <c r="K24" s="141">
        <v>48</v>
      </c>
      <c r="L24" s="142">
        <v>34</v>
      </c>
      <c r="M24" s="142">
        <v>20</v>
      </c>
      <c r="N24" s="142">
        <v>5</v>
      </c>
      <c r="O24" s="142">
        <v>6</v>
      </c>
      <c r="P24" s="143">
        <v>113</v>
      </c>
      <c r="Q24" s="144" t="s">
        <v>149</v>
      </c>
    </row>
    <row r="25" spans="1:17" ht="53" customHeight="1" x14ac:dyDescent="0.35">
      <c r="A25" s="135" t="s">
        <v>159</v>
      </c>
      <c r="B25" s="136">
        <v>25</v>
      </c>
      <c r="C25" s="135" t="s">
        <v>56</v>
      </c>
      <c r="D25" s="137">
        <v>0.78577748999999997</v>
      </c>
      <c r="E25" s="138">
        <v>0.45716021000000001</v>
      </c>
      <c r="F25" s="138">
        <v>0.32861727000000002</v>
      </c>
      <c r="G25" s="138">
        <v>0.15432306000000001</v>
      </c>
      <c r="H25" s="138">
        <v>1.8020029999999999E-2</v>
      </c>
      <c r="I25" s="139">
        <v>4.1879420000000001E-2</v>
      </c>
      <c r="J25" s="140">
        <v>5.989945E-2</v>
      </c>
      <c r="K25" s="141">
        <v>51</v>
      </c>
      <c r="L25" s="142">
        <v>37</v>
      </c>
      <c r="M25" s="142">
        <v>18</v>
      </c>
      <c r="N25" s="142">
        <v>2</v>
      </c>
      <c r="O25" s="142">
        <v>5</v>
      </c>
      <c r="P25" s="143">
        <v>113</v>
      </c>
      <c r="Q25" s="144" t="s">
        <v>149</v>
      </c>
    </row>
    <row r="26" spans="1:17" ht="53" customHeight="1" x14ac:dyDescent="0.35">
      <c r="A26" s="135" t="s">
        <v>147</v>
      </c>
      <c r="B26" s="136">
        <v>26</v>
      </c>
      <c r="C26" s="135" t="s">
        <v>57</v>
      </c>
      <c r="D26" s="137">
        <v>0.32699573999999998</v>
      </c>
      <c r="E26" s="138">
        <v>8.3807179999999995E-2</v>
      </c>
      <c r="F26" s="138">
        <v>0.24318856999999999</v>
      </c>
      <c r="G26" s="138">
        <v>0.31785644000000002</v>
      </c>
      <c r="H26" s="138">
        <v>0.23114989999999999</v>
      </c>
      <c r="I26" s="139">
        <v>0.12399791</v>
      </c>
      <c r="J26" s="140">
        <v>0.35514782</v>
      </c>
      <c r="K26" s="141">
        <v>9</v>
      </c>
      <c r="L26" s="142">
        <v>29</v>
      </c>
      <c r="M26" s="142">
        <v>35</v>
      </c>
      <c r="N26" s="142">
        <v>27</v>
      </c>
      <c r="O26" s="142">
        <v>13</v>
      </c>
      <c r="P26" s="143">
        <v>113</v>
      </c>
      <c r="Q26" s="144">
        <v>1</v>
      </c>
    </row>
    <row r="27" spans="1:17" ht="53" customHeight="1" x14ac:dyDescent="0.35">
      <c r="A27" s="135" t="s">
        <v>147</v>
      </c>
      <c r="B27" s="136">
        <v>27</v>
      </c>
      <c r="C27" s="135" t="s">
        <v>58</v>
      </c>
      <c r="D27" s="137">
        <v>0.46920700999999998</v>
      </c>
      <c r="E27" s="138">
        <v>0.19440626999999999</v>
      </c>
      <c r="F27" s="138">
        <v>0.27480073999999999</v>
      </c>
      <c r="G27" s="138">
        <v>0.29347625999999999</v>
      </c>
      <c r="H27" s="138">
        <v>0.1210468</v>
      </c>
      <c r="I27" s="139">
        <v>0.11626992</v>
      </c>
      <c r="J27" s="140">
        <v>0.23731672000000001</v>
      </c>
      <c r="K27" s="141">
        <v>20</v>
      </c>
      <c r="L27" s="142">
        <v>30</v>
      </c>
      <c r="M27" s="142">
        <v>31</v>
      </c>
      <c r="N27" s="142">
        <v>12</v>
      </c>
      <c r="O27" s="142">
        <v>12</v>
      </c>
      <c r="P27" s="143">
        <v>105</v>
      </c>
      <c r="Q27" s="144">
        <v>9</v>
      </c>
    </row>
    <row r="28" spans="1:17" ht="35" customHeight="1" x14ac:dyDescent="0.35">
      <c r="A28" s="135" t="s">
        <v>147</v>
      </c>
      <c r="B28" s="136">
        <v>28</v>
      </c>
      <c r="C28" s="135" t="s">
        <v>160</v>
      </c>
      <c r="D28" s="137">
        <v>0.55864592000000002</v>
      </c>
      <c r="E28" s="138">
        <v>0.1028882</v>
      </c>
      <c r="F28" s="138">
        <v>0.45575771999999998</v>
      </c>
      <c r="G28" s="138">
        <v>0.21453644999999999</v>
      </c>
      <c r="H28" s="138">
        <v>0.11834066</v>
      </c>
      <c r="I28" s="139">
        <v>0.10847697000000001</v>
      </c>
      <c r="J28" s="140">
        <v>0.22681762999999999</v>
      </c>
      <c r="K28" s="141">
        <v>11</v>
      </c>
      <c r="L28" s="142">
        <v>51</v>
      </c>
      <c r="M28" s="142">
        <v>24</v>
      </c>
      <c r="N28" s="142">
        <v>13</v>
      </c>
      <c r="O28" s="142">
        <v>11</v>
      </c>
      <c r="P28" s="143">
        <v>110</v>
      </c>
      <c r="Q28" s="144">
        <v>3</v>
      </c>
    </row>
    <row r="29" spans="1:17" ht="71" customHeight="1" x14ac:dyDescent="0.35">
      <c r="A29" s="135" t="s">
        <v>147</v>
      </c>
      <c r="B29" s="136">
        <v>29</v>
      </c>
      <c r="C29" s="135" t="s">
        <v>100</v>
      </c>
      <c r="D29" s="137">
        <v>0.46759652000000002</v>
      </c>
      <c r="E29" s="138">
        <v>0.13560170999999999</v>
      </c>
      <c r="F29" s="138">
        <v>0.33199480999999997</v>
      </c>
      <c r="G29" s="138">
        <v>0.22663180999999999</v>
      </c>
      <c r="H29" s="138">
        <v>0.12882873</v>
      </c>
      <c r="I29" s="139">
        <v>0.17694293</v>
      </c>
      <c r="J29" s="140">
        <v>0.30577167</v>
      </c>
      <c r="K29" s="141">
        <v>14</v>
      </c>
      <c r="L29" s="142">
        <v>37</v>
      </c>
      <c r="M29" s="142">
        <v>26</v>
      </c>
      <c r="N29" s="142">
        <v>14</v>
      </c>
      <c r="O29" s="142">
        <v>18</v>
      </c>
      <c r="P29" s="143">
        <v>109</v>
      </c>
      <c r="Q29" s="144">
        <v>3</v>
      </c>
    </row>
    <row r="30" spans="1:17" ht="53" customHeight="1" x14ac:dyDescent="0.35">
      <c r="A30" s="135" t="s">
        <v>159</v>
      </c>
      <c r="B30" s="136">
        <v>30</v>
      </c>
      <c r="C30" s="135" t="s">
        <v>60</v>
      </c>
      <c r="D30" s="137">
        <v>0.59276368999999995</v>
      </c>
      <c r="E30" s="138">
        <v>0.18458631</v>
      </c>
      <c r="F30" s="138">
        <v>0.40817736999999998</v>
      </c>
      <c r="G30" s="138">
        <v>0.30742733</v>
      </c>
      <c r="H30" s="138">
        <v>6.1142420000000003E-2</v>
      </c>
      <c r="I30" s="139">
        <v>3.8666560000000003E-2</v>
      </c>
      <c r="J30" s="140">
        <v>9.980899E-2</v>
      </c>
      <c r="K30" s="141">
        <v>18</v>
      </c>
      <c r="L30" s="142">
        <v>41</v>
      </c>
      <c r="M30" s="142">
        <v>30</v>
      </c>
      <c r="N30" s="142">
        <v>6</v>
      </c>
      <c r="O30" s="142">
        <v>4</v>
      </c>
      <c r="P30" s="143">
        <v>99</v>
      </c>
      <c r="Q30" s="144">
        <v>14</v>
      </c>
    </row>
    <row r="31" spans="1:17" ht="35" customHeight="1" x14ac:dyDescent="0.35">
      <c r="A31" s="135" t="s">
        <v>147</v>
      </c>
      <c r="B31" s="136">
        <v>31</v>
      </c>
      <c r="C31" s="135" t="s">
        <v>61</v>
      </c>
      <c r="D31" s="137">
        <v>0.41300367999999998</v>
      </c>
      <c r="E31" s="138">
        <v>0.16088928</v>
      </c>
      <c r="F31" s="138">
        <v>0.25211440000000002</v>
      </c>
      <c r="G31" s="138">
        <v>0.33237285</v>
      </c>
      <c r="H31" s="138">
        <v>0.14802955000000001</v>
      </c>
      <c r="I31" s="139">
        <v>0.10659391999999999</v>
      </c>
      <c r="J31" s="140">
        <v>0.25462347000000002</v>
      </c>
      <c r="K31" s="141">
        <v>19</v>
      </c>
      <c r="L31" s="142">
        <v>29</v>
      </c>
      <c r="M31" s="142">
        <v>37</v>
      </c>
      <c r="N31" s="142">
        <v>16</v>
      </c>
      <c r="O31" s="142">
        <v>12</v>
      </c>
      <c r="P31" s="143">
        <v>113</v>
      </c>
      <c r="Q31" s="144">
        <v>1</v>
      </c>
    </row>
    <row r="32" spans="1:17" ht="35" customHeight="1" x14ac:dyDescent="0.35">
      <c r="A32" s="135" t="s">
        <v>147</v>
      </c>
      <c r="B32" s="136">
        <v>32</v>
      </c>
      <c r="C32" s="135" t="s">
        <v>102</v>
      </c>
      <c r="D32" s="137">
        <v>0.25208148000000002</v>
      </c>
      <c r="E32" s="138">
        <v>5.057818E-2</v>
      </c>
      <c r="F32" s="138">
        <v>0.20150330999999999</v>
      </c>
      <c r="G32" s="138">
        <v>0.35430803999999999</v>
      </c>
      <c r="H32" s="138">
        <v>0.24245512999999999</v>
      </c>
      <c r="I32" s="139">
        <v>0.15115534</v>
      </c>
      <c r="J32" s="140">
        <v>0.39361047999999998</v>
      </c>
      <c r="K32" s="141">
        <v>5</v>
      </c>
      <c r="L32" s="142">
        <v>19</v>
      </c>
      <c r="M32" s="142">
        <v>36</v>
      </c>
      <c r="N32" s="142">
        <v>22</v>
      </c>
      <c r="O32" s="142">
        <v>14</v>
      </c>
      <c r="P32" s="143">
        <v>96</v>
      </c>
      <c r="Q32" s="144">
        <v>18</v>
      </c>
    </row>
    <row r="33" spans="1:17" ht="53" customHeight="1" x14ac:dyDescent="0.35">
      <c r="A33" s="135" t="s">
        <v>161</v>
      </c>
      <c r="B33" s="136">
        <v>33</v>
      </c>
      <c r="C33" s="135" t="s">
        <v>162</v>
      </c>
      <c r="D33" s="137">
        <v>0.57627293999999996</v>
      </c>
      <c r="E33" s="138">
        <v>0.14451849999999999</v>
      </c>
      <c r="F33" s="138">
        <v>0.43175444000000002</v>
      </c>
      <c r="G33" s="138">
        <v>0.16332016999999999</v>
      </c>
      <c r="H33" s="138">
        <v>0.17397865000000001</v>
      </c>
      <c r="I33" s="139">
        <v>8.6428240000000003E-2</v>
      </c>
      <c r="J33" s="140">
        <v>0.26040689</v>
      </c>
      <c r="K33" s="141">
        <v>15</v>
      </c>
      <c r="L33" s="142">
        <v>48</v>
      </c>
      <c r="M33" s="142">
        <v>20</v>
      </c>
      <c r="N33" s="142">
        <v>20</v>
      </c>
      <c r="O33" s="142">
        <v>9</v>
      </c>
      <c r="P33" s="143">
        <v>112</v>
      </c>
      <c r="Q33" s="144" t="s">
        <v>149</v>
      </c>
    </row>
    <row r="34" spans="1:17" ht="71" customHeight="1" x14ac:dyDescent="0.35">
      <c r="A34" s="135" t="s">
        <v>161</v>
      </c>
      <c r="B34" s="136">
        <v>34</v>
      </c>
      <c r="C34" s="135" t="s">
        <v>163</v>
      </c>
      <c r="D34" s="137">
        <v>0.35906821</v>
      </c>
      <c r="E34" s="138">
        <v>9.3103870000000005E-2</v>
      </c>
      <c r="F34" s="138">
        <v>0.26596433000000003</v>
      </c>
      <c r="G34" s="138">
        <v>0.25152708000000001</v>
      </c>
      <c r="H34" s="138">
        <v>0.26648720999999997</v>
      </c>
      <c r="I34" s="139">
        <v>0.12291749</v>
      </c>
      <c r="J34" s="140">
        <v>0.38940470999999999</v>
      </c>
      <c r="K34" s="141">
        <v>10</v>
      </c>
      <c r="L34" s="142">
        <v>30</v>
      </c>
      <c r="M34" s="142">
        <v>29</v>
      </c>
      <c r="N34" s="142">
        <v>30</v>
      </c>
      <c r="O34" s="142">
        <v>13</v>
      </c>
      <c r="P34" s="143">
        <v>112</v>
      </c>
      <c r="Q34" s="144" t="s">
        <v>149</v>
      </c>
    </row>
    <row r="35" spans="1:17" ht="53" customHeight="1" x14ac:dyDescent="0.35">
      <c r="A35" s="135" t="s">
        <v>161</v>
      </c>
      <c r="B35" s="136">
        <v>35</v>
      </c>
      <c r="C35" s="135" t="s">
        <v>164</v>
      </c>
      <c r="D35" s="137">
        <v>0.53225272000000001</v>
      </c>
      <c r="E35" s="138">
        <v>0.17122788</v>
      </c>
      <c r="F35" s="138">
        <v>0.36102484000000001</v>
      </c>
      <c r="G35" s="138">
        <v>0.27957781999999998</v>
      </c>
      <c r="H35" s="138">
        <v>0.13317970000000001</v>
      </c>
      <c r="I35" s="139">
        <v>5.4989759999999999E-2</v>
      </c>
      <c r="J35" s="140">
        <v>0.18816946000000001</v>
      </c>
      <c r="K35" s="141">
        <v>18</v>
      </c>
      <c r="L35" s="142">
        <v>43</v>
      </c>
      <c r="M35" s="142">
        <v>30</v>
      </c>
      <c r="N35" s="142">
        <v>15</v>
      </c>
      <c r="O35" s="142">
        <v>6</v>
      </c>
      <c r="P35" s="143">
        <v>112</v>
      </c>
      <c r="Q35" s="144" t="s">
        <v>149</v>
      </c>
    </row>
    <row r="36" spans="1:17" ht="53" customHeight="1" x14ac:dyDescent="0.35">
      <c r="A36" s="135" t="s">
        <v>161</v>
      </c>
      <c r="B36" s="136">
        <v>36</v>
      </c>
      <c r="C36" s="135" t="s">
        <v>165</v>
      </c>
      <c r="D36" s="137">
        <v>0.68871455000000004</v>
      </c>
      <c r="E36" s="138">
        <v>0.18028661000000001</v>
      </c>
      <c r="F36" s="138">
        <v>0.50842794000000002</v>
      </c>
      <c r="G36" s="138">
        <v>0.19497291999999999</v>
      </c>
      <c r="H36" s="138">
        <v>9.7228519999999999E-2</v>
      </c>
      <c r="I36" s="139">
        <v>1.9084009999999998E-2</v>
      </c>
      <c r="J36" s="140">
        <v>0.11631253</v>
      </c>
      <c r="K36" s="141">
        <v>20</v>
      </c>
      <c r="L36" s="142">
        <v>57</v>
      </c>
      <c r="M36" s="142">
        <v>22</v>
      </c>
      <c r="N36" s="142">
        <v>11</v>
      </c>
      <c r="O36" s="142">
        <v>2</v>
      </c>
      <c r="P36" s="143">
        <v>112</v>
      </c>
      <c r="Q36" s="144" t="s">
        <v>149</v>
      </c>
    </row>
    <row r="37" spans="1:17" ht="53" customHeight="1" x14ac:dyDescent="0.35">
      <c r="A37" s="135" t="s">
        <v>161</v>
      </c>
      <c r="B37" s="136">
        <v>37</v>
      </c>
      <c r="C37" s="135" t="s">
        <v>65</v>
      </c>
      <c r="D37" s="137">
        <v>0.65656667000000002</v>
      </c>
      <c r="E37" s="138">
        <v>0.12884667999999999</v>
      </c>
      <c r="F37" s="138">
        <v>0.52771999999999997</v>
      </c>
      <c r="G37" s="138">
        <v>0.16818274999999999</v>
      </c>
      <c r="H37" s="138">
        <v>0.14111351</v>
      </c>
      <c r="I37" s="139">
        <v>3.4137069999999999E-2</v>
      </c>
      <c r="J37" s="140">
        <v>0.17525057999999999</v>
      </c>
      <c r="K37" s="141">
        <v>14</v>
      </c>
      <c r="L37" s="142">
        <v>60</v>
      </c>
      <c r="M37" s="142">
        <v>18</v>
      </c>
      <c r="N37" s="142">
        <v>16</v>
      </c>
      <c r="O37" s="142">
        <v>4</v>
      </c>
      <c r="P37" s="143">
        <v>112</v>
      </c>
      <c r="Q37" s="144" t="s">
        <v>149</v>
      </c>
    </row>
    <row r="38" spans="1:17" ht="53" customHeight="1" x14ac:dyDescent="0.35">
      <c r="A38" s="135" t="s">
        <v>161</v>
      </c>
      <c r="B38" s="136">
        <v>38</v>
      </c>
      <c r="C38" s="135" t="s">
        <v>166</v>
      </c>
      <c r="D38" s="137">
        <v>0.59507416000000002</v>
      </c>
      <c r="E38" s="138">
        <v>0.11344015</v>
      </c>
      <c r="F38" s="138">
        <v>0.48163401</v>
      </c>
      <c r="G38" s="138">
        <v>0.23039984999999999</v>
      </c>
      <c r="H38" s="138">
        <v>0.12319459000000001</v>
      </c>
      <c r="I38" s="139">
        <v>5.1331399999999999E-2</v>
      </c>
      <c r="J38" s="140">
        <v>0.17452598999999999</v>
      </c>
      <c r="K38" s="141">
        <v>13</v>
      </c>
      <c r="L38" s="142">
        <v>54</v>
      </c>
      <c r="M38" s="142">
        <v>26</v>
      </c>
      <c r="N38" s="142">
        <v>13</v>
      </c>
      <c r="O38" s="142">
        <v>6</v>
      </c>
      <c r="P38" s="143">
        <v>112</v>
      </c>
      <c r="Q38" s="144" t="s">
        <v>149</v>
      </c>
    </row>
    <row r="40" spans="1:17" ht="16" customHeight="1" x14ac:dyDescent="0.3">
      <c r="A40" s="145" t="s">
        <v>167</v>
      </c>
    </row>
    <row r="41" spans="1:17" ht="16" customHeight="1" x14ac:dyDescent="0.3">
      <c r="A41" s="145" t="s">
        <v>168</v>
      </c>
    </row>
    <row r="42" spans="1:17" ht="16" customHeight="1" x14ac:dyDescent="0.3">
      <c r="A42" s="145" t="s">
        <v>169</v>
      </c>
    </row>
    <row r="43" spans="1:17" ht="16" customHeight="1" x14ac:dyDescent="0.3">
      <c r="A43" s="145" t="s">
        <v>170</v>
      </c>
    </row>
    <row r="44" spans="1:17" ht="16" customHeight="1" x14ac:dyDescent="0.3">
      <c r="A44" s="145" t="s">
        <v>171</v>
      </c>
    </row>
    <row r="45" spans="1:17" ht="16" customHeight="1" x14ac:dyDescent="0.3">
      <c r="A45" s="145" t="s">
        <v>172</v>
      </c>
    </row>
  </sheetData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2" width="2.6328125" style="134" bestFit="1" customWidth="1"/>
    <col min="3" max="3" width="75.6328125" style="134" bestFit="1" customWidth="1"/>
    <col min="4" max="7" width="10.6328125" style="134" bestFit="1" customWidth="1"/>
    <col min="8" max="16384" width="11.54296875" style="134"/>
  </cols>
  <sheetData>
    <row r="1" spans="1:7" ht="15" customHeight="1" x14ac:dyDescent="0.35">
      <c r="A1" s="205" t="s">
        <v>173</v>
      </c>
      <c r="B1" s="205"/>
      <c r="C1" s="205"/>
      <c r="D1" s="207">
        <v>2020</v>
      </c>
      <c r="E1" s="207"/>
      <c r="F1" s="208">
        <v>2019</v>
      </c>
      <c r="G1" s="208"/>
    </row>
    <row r="2" spans="1:7" ht="15" customHeight="1" x14ac:dyDescent="0.35">
      <c r="A2" s="206"/>
      <c r="B2" s="206"/>
      <c r="C2" s="206"/>
      <c r="D2" s="146" t="s">
        <v>174</v>
      </c>
      <c r="E2" s="146" t="s">
        <v>175</v>
      </c>
      <c r="F2" s="147" t="s">
        <v>174</v>
      </c>
      <c r="G2" s="146" t="s">
        <v>175</v>
      </c>
    </row>
    <row r="3" spans="1:7" ht="15" customHeight="1" x14ac:dyDescent="0.35">
      <c r="A3" s="148" t="s">
        <v>176</v>
      </c>
      <c r="B3" s="148" t="s">
        <v>176</v>
      </c>
      <c r="C3" s="148" t="s">
        <v>177</v>
      </c>
      <c r="D3" s="149">
        <v>13</v>
      </c>
      <c r="E3" s="150">
        <v>0.15040461999999999</v>
      </c>
      <c r="F3" s="151">
        <v>9</v>
      </c>
      <c r="G3" s="150">
        <v>0.12373006</v>
      </c>
    </row>
    <row r="4" spans="1:7" ht="15" customHeight="1" x14ac:dyDescent="0.35">
      <c r="A4" s="148" t="s">
        <v>176</v>
      </c>
      <c r="B4" s="148" t="s">
        <v>176</v>
      </c>
      <c r="C4" s="148" t="s">
        <v>178</v>
      </c>
      <c r="D4" s="149">
        <v>15</v>
      </c>
      <c r="E4" s="150">
        <v>0.17532394000000001</v>
      </c>
      <c r="F4" s="151">
        <v>24</v>
      </c>
      <c r="G4" s="150">
        <v>0.37572716</v>
      </c>
    </row>
    <row r="5" spans="1:7" ht="15" customHeight="1" x14ac:dyDescent="0.35">
      <c r="A5" s="148" t="s">
        <v>176</v>
      </c>
      <c r="B5" s="148" t="s">
        <v>176</v>
      </c>
      <c r="C5" s="148" t="s">
        <v>179</v>
      </c>
      <c r="D5" s="149">
        <v>5</v>
      </c>
      <c r="E5" s="150">
        <v>6.9530289999999995E-2</v>
      </c>
      <c r="F5" s="151">
        <v>2</v>
      </c>
      <c r="G5" s="150">
        <v>3.5669649999999997E-2</v>
      </c>
    </row>
    <row r="6" spans="1:7" ht="15" customHeight="1" x14ac:dyDescent="0.35">
      <c r="A6" s="148" t="s">
        <v>176</v>
      </c>
      <c r="B6" s="148" t="s">
        <v>176</v>
      </c>
      <c r="C6" s="148" t="s">
        <v>180</v>
      </c>
      <c r="D6" s="149">
        <v>11</v>
      </c>
      <c r="E6" s="150">
        <v>0.1206974</v>
      </c>
      <c r="F6" s="151">
        <v>7</v>
      </c>
      <c r="G6" s="150">
        <v>9.2428800000000005E-2</v>
      </c>
    </row>
    <row r="7" spans="1:7" ht="15" customHeight="1" x14ac:dyDescent="0.35">
      <c r="A7" s="148" t="s">
        <v>176</v>
      </c>
      <c r="B7" s="148" t="s">
        <v>176</v>
      </c>
      <c r="C7" s="148" t="s">
        <v>181</v>
      </c>
      <c r="D7" s="149">
        <v>39</v>
      </c>
      <c r="E7" s="150">
        <v>0.48404374999999999</v>
      </c>
      <c r="F7" s="151">
        <v>24</v>
      </c>
      <c r="G7" s="150">
        <v>0.37244433999999998</v>
      </c>
    </row>
    <row r="8" spans="1:7" ht="15" customHeight="1" x14ac:dyDescent="0.35">
      <c r="A8" s="148" t="s">
        <v>176</v>
      </c>
      <c r="B8" s="209" t="s">
        <v>182</v>
      </c>
      <c r="C8" s="209"/>
      <c r="D8" s="152">
        <v>83</v>
      </c>
      <c r="E8" s="153">
        <v>1</v>
      </c>
      <c r="F8" s="154">
        <v>66</v>
      </c>
      <c r="G8" s="153">
        <v>1</v>
      </c>
    </row>
    <row r="9" spans="1:7" ht="15" customHeight="1" x14ac:dyDescent="0.35">
      <c r="A9" s="148" t="s">
        <v>176</v>
      </c>
      <c r="B9" s="148" t="s">
        <v>176</v>
      </c>
      <c r="C9" s="148" t="s">
        <v>183</v>
      </c>
      <c r="D9" s="149">
        <v>31</v>
      </c>
      <c r="E9" s="149" t="s">
        <v>184</v>
      </c>
      <c r="F9" s="151">
        <v>29</v>
      </c>
      <c r="G9" s="149" t="s">
        <v>184</v>
      </c>
    </row>
    <row r="10" spans="1:7" ht="15" customHeight="1" x14ac:dyDescent="0.35">
      <c r="A10" s="148" t="s">
        <v>176</v>
      </c>
      <c r="B10" s="210" t="s">
        <v>185</v>
      </c>
      <c r="C10" s="210"/>
      <c r="D10" s="155">
        <v>114</v>
      </c>
      <c r="E10" s="156">
        <v>1</v>
      </c>
      <c r="F10" s="157">
        <v>95</v>
      </c>
      <c r="G10" s="156">
        <v>1</v>
      </c>
    </row>
    <row r="11" spans="1:7" ht="15" customHeight="1" x14ac:dyDescent="0.25"/>
    <row r="12" spans="1:7" ht="15" customHeight="1" x14ac:dyDescent="0.3">
      <c r="A12" s="145" t="s">
        <v>170</v>
      </c>
    </row>
    <row r="13" spans="1:7" ht="15" customHeight="1" x14ac:dyDescent="0.3">
      <c r="A13" s="145" t="s">
        <v>186</v>
      </c>
    </row>
    <row r="14" spans="1:7" ht="15" customHeight="1" x14ac:dyDescent="0.3">
      <c r="A14" s="145" t="s">
        <v>187</v>
      </c>
    </row>
    <row r="15" spans="1:7" ht="15" customHeight="1" x14ac:dyDescent="0.3">
      <c r="A15" s="145" t="s">
        <v>172</v>
      </c>
    </row>
  </sheetData>
  <mergeCells count="5">
    <mergeCell ref="A1:C2"/>
    <mergeCell ref="D1:E1"/>
    <mergeCell ref="F1:G1"/>
    <mergeCell ref="B8:C8"/>
    <mergeCell ref="B10:C10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304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4296875" defaultRowHeight="12" customHeight="1" x14ac:dyDescent="0.25"/>
  <cols>
    <col min="1" max="1" width="15.6328125" style="134" bestFit="1" customWidth="1"/>
    <col min="2" max="3" width="5.6328125" style="134" bestFit="1" customWidth="1"/>
    <col min="4" max="4" width="100.6328125" style="134" bestFit="1" customWidth="1"/>
    <col min="5" max="5" width="8.6328125" style="134" bestFit="1" customWidth="1"/>
    <col min="6" max="6" width="13.6328125" style="134" bestFit="1" customWidth="1"/>
    <col min="7" max="9" width="9.6328125" style="134" bestFit="1" customWidth="1"/>
    <col min="10" max="16384" width="11.54296875" style="134"/>
  </cols>
  <sheetData>
    <row r="1" spans="1:9" ht="161" customHeight="1" x14ac:dyDescent="0.35">
      <c r="A1" s="127" t="s">
        <v>131</v>
      </c>
      <c r="B1" s="127" t="s">
        <v>188</v>
      </c>
      <c r="C1" s="127" t="s">
        <v>12</v>
      </c>
      <c r="D1" s="127" t="s">
        <v>132</v>
      </c>
      <c r="E1" s="130" t="s">
        <v>133</v>
      </c>
      <c r="F1" s="130" t="s">
        <v>136</v>
      </c>
      <c r="G1" s="130" t="s">
        <v>139</v>
      </c>
      <c r="H1" s="130" t="s">
        <v>145</v>
      </c>
      <c r="I1" s="130" t="s">
        <v>146</v>
      </c>
    </row>
    <row r="2" spans="1:9" ht="17" customHeight="1" x14ac:dyDescent="0.35">
      <c r="A2" s="135" t="s">
        <v>147</v>
      </c>
      <c r="B2" s="136">
        <v>2020</v>
      </c>
      <c r="C2" s="158">
        <v>1</v>
      </c>
      <c r="D2" s="135" t="s">
        <v>148</v>
      </c>
      <c r="E2" s="137">
        <v>0.67348965999999999</v>
      </c>
      <c r="F2" s="138">
        <v>0.17221260999999999</v>
      </c>
      <c r="G2" s="137">
        <v>0.15429772999999999</v>
      </c>
      <c r="H2" s="159">
        <v>114</v>
      </c>
      <c r="I2" s="160" t="s">
        <v>149</v>
      </c>
    </row>
    <row r="3" spans="1:9" ht="17" customHeight="1" x14ac:dyDescent="0.35">
      <c r="A3" s="135" t="s">
        <v>147</v>
      </c>
      <c r="B3" s="136">
        <v>2020</v>
      </c>
      <c r="C3" s="158">
        <v>2</v>
      </c>
      <c r="D3" s="135" t="s">
        <v>18</v>
      </c>
      <c r="E3" s="137">
        <v>0.59144909999999995</v>
      </c>
      <c r="F3" s="138">
        <v>0.23784083</v>
      </c>
      <c r="G3" s="137">
        <v>0.17071006999999999</v>
      </c>
      <c r="H3" s="159">
        <v>114</v>
      </c>
      <c r="I3" s="160" t="s">
        <v>149</v>
      </c>
    </row>
    <row r="4" spans="1:9" ht="17" customHeight="1" x14ac:dyDescent="0.35">
      <c r="A4" s="135" t="s">
        <v>147</v>
      </c>
      <c r="B4" s="136">
        <v>2020</v>
      </c>
      <c r="C4" s="158">
        <v>3</v>
      </c>
      <c r="D4" s="135" t="s">
        <v>20</v>
      </c>
      <c r="E4" s="137">
        <v>0.78818966000000001</v>
      </c>
      <c r="F4" s="138">
        <v>0.10575440999999999</v>
      </c>
      <c r="G4" s="137">
        <v>0.10605593000000001</v>
      </c>
      <c r="H4" s="159">
        <v>114</v>
      </c>
      <c r="I4" s="160" t="s">
        <v>149</v>
      </c>
    </row>
    <row r="5" spans="1:9" ht="17" customHeight="1" x14ac:dyDescent="0.35">
      <c r="A5" s="135" t="s">
        <v>147</v>
      </c>
      <c r="B5" s="136">
        <v>2020</v>
      </c>
      <c r="C5" s="158">
        <v>4</v>
      </c>
      <c r="D5" s="135" t="s">
        <v>24</v>
      </c>
      <c r="E5" s="137">
        <v>0.83188598000000002</v>
      </c>
      <c r="F5" s="138">
        <v>8.771727E-2</v>
      </c>
      <c r="G5" s="137">
        <v>8.0396759999999998E-2</v>
      </c>
      <c r="H5" s="159">
        <v>114</v>
      </c>
      <c r="I5" s="160" t="s">
        <v>149</v>
      </c>
    </row>
    <row r="6" spans="1:9" ht="17" customHeight="1" x14ac:dyDescent="0.35">
      <c r="A6" s="135" t="s">
        <v>147</v>
      </c>
      <c r="B6" s="136">
        <v>2020</v>
      </c>
      <c r="C6" s="158">
        <v>5</v>
      </c>
      <c r="D6" s="135" t="s">
        <v>150</v>
      </c>
      <c r="E6" s="137">
        <v>0.67437638</v>
      </c>
      <c r="F6" s="138">
        <v>0.12707117000000001</v>
      </c>
      <c r="G6" s="137">
        <v>0.19855244999999999</v>
      </c>
      <c r="H6" s="159">
        <v>114</v>
      </c>
      <c r="I6" s="160">
        <v>0</v>
      </c>
    </row>
    <row r="7" spans="1:9" ht="17" customHeight="1" x14ac:dyDescent="0.35">
      <c r="A7" s="135" t="s">
        <v>147</v>
      </c>
      <c r="B7" s="136">
        <v>2020</v>
      </c>
      <c r="C7" s="158">
        <v>6</v>
      </c>
      <c r="D7" s="135" t="s">
        <v>151</v>
      </c>
      <c r="E7" s="137">
        <v>0.67069966000000003</v>
      </c>
      <c r="F7" s="138">
        <v>0.12975648000000001</v>
      </c>
      <c r="G7" s="137">
        <v>0.19954385999999999</v>
      </c>
      <c r="H7" s="159">
        <v>114</v>
      </c>
      <c r="I7" s="160">
        <v>0</v>
      </c>
    </row>
    <row r="8" spans="1:9" ht="17" customHeight="1" x14ac:dyDescent="0.35">
      <c r="A8" s="135" t="s">
        <v>147</v>
      </c>
      <c r="B8" s="136">
        <v>2020</v>
      </c>
      <c r="C8" s="158">
        <v>7</v>
      </c>
      <c r="D8" s="135" t="s">
        <v>152</v>
      </c>
      <c r="E8" s="137">
        <v>0.87170316999999997</v>
      </c>
      <c r="F8" s="138">
        <v>3.6887799999999998E-2</v>
      </c>
      <c r="G8" s="137">
        <v>9.1409030000000002E-2</v>
      </c>
      <c r="H8" s="159">
        <v>114</v>
      </c>
      <c r="I8" s="160">
        <v>0</v>
      </c>
    </row>
    <row r="9" spans="1:9" ht="17" customHeight="1" x14ac:dyDescent="0.35">
      <c r="A9" s="135" t="s">
        <v>147</v>
      </c>
      <c r="B9" s="136">
        <v>2020</v>
      </c>
      <c r="C9" s="158">
        <v>8</v>
      </c>
      <c r="D9" s="135" t="s">
        <v>153</v>
      </c>
      <c r="E9" s="137">
        <v>0.49414818999999999</v>
      </c>
      <c r="F9" s="138">
        <v>0.29272144999999999</v>
      </c>
      <c r="G9" s="137">
        <v>0.21313035999999999</v>
      </c>
      <c r="H9" s="159">
        <v>102</v>
      </c>
      <c r="I9" s="160">
        <v>11</v>
      </c>
    </row>
    <row r="10" spans="1:9" ht="17" customHeight="1" x14ac:dyDescent="0.35">
      <c r="A10" s="135" t="s">
        <v>147</v>
      </c>
      <c r="B10" s="136">
        <v>2020</v>
      </c>
      <c r="C10" s="158">
        <v>9</v>
      </c>
      <c r="D10" s="135" t="s">
        <v>154</v>
      </c>
      <c r="E10" s="137">
        <v>0.92020820000000003</v>
      </c>
      <c r="F10" s="138">
        <v>4.4525549999999997E-2</v>
      </c>
      <c r="G10" s="137">
        <v>3.5266249999999999E-2</v>
      </c>
      <c r="H10" s="159">
        <v>114</v>
      </c>
      <c r="I10" s="160" t="s">
        <v>149</v>
      </c>
    </row>
    <row r="11" spans="1:9" ht="17" customHeight="1" x14ac:dyDescent="0.35">
      <c r="A11" s="135" t="s">
        <v>147</v>
      </c>
      <c r="B11" s="136">
        <v>2020</v>
      </c>
      <c r="C11" s="158">
        <v>10</v>
      </c>
      <c r="D11" s="135" t="s">
        <v>42</v>
      </c>
      <c r="E11" s="137">
        <v>0.49760401999999998</v>
      </c>
      <c r="F11" s="138">
        <v>0.32250152999999998</v>
      </c>
      <c r="G11" s="137">
        <v>0.17989445000000001</v>
      </c>
      <c r="H11" s="159">
        <v>89</v>
      </c>
      <c r="I11" s="160">
        <v>25</v>
      </c>
    </row>
    <row r="12" spans="1:9" ht="17" customHeight="1" x14ac:dyDescent="0.35">
      <c r="A12" s="135" t="s">
        <v>147</v>
      </c>
      <c r="B12" s="136">
        <v>2020</v>
      </c>
      <c r="C12" s="158">
        <v>12</v>
      </c>
      <c r="D12" s="135" t="s">
        <v>155</v>
      </c>
      <c r="E12" s="137">
        <v>0.48162705</v>
      </c>
      <c r="F12" s="138">
        <v>0.2988344</v>
      </c>
      <c r="G12" s="137">
        <v>0.21953855</v>
      </c>
      <c r="H12" s="159">
        <v>103</v>
      </c>
      <c r="I12" s="160">
        <v>11</v>
      </c>
    </row>
    <row r="13" spans="1:9" ht="35" customHeight="1" x14ac:dyDescent="0.35">
      <c r="A13" s="135" t="s">
        <v>147</v>
      </c>
      <c r="B13" s="136">
        <v>2020</v>
      </c>
      <c r="C13" s="158">
        <v>13</v>
      </c>
      <c r="D13" s="135" t="s">
        <v>156</v>
      </c>
      <c r="E13" s="137">
        <v>0.93968244000000001</v>
      </c>
      <c r="F13" s="138">
        <v>8.6060500000000005E-3</v>
      </c>
      <c r="G13" s="137">
        <v>5.1711519999999997E-2</v>
      </c>
      <c r="H13" s="159">
        <v>113</v>
      </c>
      <c r="I13" s="160">
        <v>1</v>
      </c>
    </row>
    <row r="14" spans="1:9" ht="17" customHeight="1" x14ac:dyDescent="0.35">
      <c r="A14" s="135" t="s">
        <v>147</v>
      </c>
      <c r="B14" s="136">
        <v>2020</v>
      </c>
      <c r="C14" s="158">
        <v>14</v>
      </c>
      <c r="D14" s="135" t="s">
        <v>45</v>
      </c>
      <c r="E14" s="137">
        <v>0.62095672999999996</v>
      </c>
      <c r="F14" s="138">
        <v>0.21339701999999999</v>
      </c>
      <c r="G14" s="137">
        <v>0.16564624999999999</v>
      </c>
      <c r="H14" s="159">
        <v>110</v>
      </c>
      <c r="I14" s="160">
        <v>3</v>
      </c>
    </row>
    <row r="15" spans="1:9" ht="17" customHeight="1" x14ac:dyDescent="0.35">
      <c r="A15" s="135" t="s">
        <v>147</v>
      </c>
      <c r="B15" s="136">
        <v>2020</v>
      </c>
      <c r="C15" s="158">
        <v>15</v>
      </c>
      <c r="D15" s="135" t="s">
        <v>46</v>
      </c>
      <c r="E15" s="137">
        <v>0.53909288</v>
      </c>
      <c r="F15" s="138">
        <v>0.17401533999999999</v>
      </c>
      <c r="G15" s="137">
        <v>0.28689177999999999</v>
      </c>
      <c r="H15" s="159">
        <v>108</v>
      </c>
      <c r="I15" s="160">
        <v>4</v>
      </c>
    </row>
    <row r="16" spans="1:9" ht="17" customHeight="1" x14ac:dyDescent="0.35">
      <c r="A16" s="135" t="s">
        <v>147</v>
      </c>
      <c r="B16" s="136">
        <v>2020</v>
      </c>
      <c r="C16" s="158">
        <v>16</v>
      </c>
      <c r="D16" s="135" t="s">
        <v>47</v>
      </c>
      <c r="E16" s="137">
        <v>0.76204068000000003</v>
      </c>
      <c r="F16" s="138">
        <v>0.15881171999999999</v>
      </c>
      <c r="G16" s="137">
        <v>7.9147599999999999E-2</v>
      </c>
      <c r="H16" s="159">
        <v>112</v>
      </c>
      <c r="I16" s="160">
        <v>2</v>
      </c>
    </row>
    <row r="17" spans="1:9" ht="17" customHeight="1" x14ac:dyDescent="0.35">
      <c r="A17" s="135" t="s">
        <v>147</v>
      </c>
      <c r="B17" s="136">
        <v>2020</v>
      </c>
      <c r="C17" s="158">
        <v>17</v>
      </c>
      <c r="D17" s="135" t="s">
        <v>157</v>
      </c>
      <c r="E17" s="137">
        <v>0.71611471999999998</v>
      </c>
      <c r="F17" s="138">
        <v>0.17945601999999999</v>
      </c>
      <c r="G17" s="137">
        <v>0.10442926</v>
      </c>
      <c r="H17" s="159">
        <v>114</v>
      </c>
      <c r="I17" s="160" t="s">
        <v>149</v>
      </c>
    </row>
    <row r="18" spans="1:9" ht="17" customHeight="1" x14ac:dyDescent="0.35">
      <c r="A18" s="135" t="s">
        <v>147</v>
      </c>
      <c r="B18" s="136">
        <v>2020</v>
      </c>
      <c r="C18" s="158">
        <v>18</v>
      </c>
      <c r="D18" s="135" t="s">
        <v>158</v>
      </c>
      <c r="E18" s="137">
        <v>0.33336869000000002</v>
      </c>
      <c r="F18" s="138">
        <v>0.28656351000000002</v>
      </c>
      <c r="G18" s="137">
        <v>0.38006780000000001</v>
      </c>
      <c r="H18" s="159">
        <v>104</v>
      </c>
      <c r="I18" s="160">
        <v>9</v>
      </c>
    </row>
    <row r="19" spans="1:9" ht="17" customHeight="1" x14ac:dyDescent="0.35">
      <c r="A19" s="135" t="s">
        <v>147</v>
      </c>
      <c r="B19" s="136">
        <v>2020</v>
      </c>
      <c r="C19" s="158">
        <v>19</v>
      </c>
      <c r="D19" s="135" t="s">
        <v>50</v>
      </c>
      <c r="E19" s="137">
        <v>0.80959945</v>
      </c>
      <c r="F19" s="138">
        <v>0.10463773</v>
      </c>
      <c r="G19" s="137">
        <v>8.5762820000000003E-2</v>
      </c>
      <c r="H19" s="159">
        <v>114</v>
      </c>
      <c r="I19" s="160">
        <v>0</v>
      </c>
    </row>
    <row r="20" spans="1:9" ht="17" customHeight="1" x14ac:dyDescent="0.35">
      <c r="A20" s="135" t="s">
        <v>147</v>
      </c>
      <c r="B20" s="136">
        <v>2020</v>
      </c>
      <c r="C20" s="158">
        <v>20</v>
      </c>
      <c r="D20" s="135" t="s">
        <v>51</v>
      </c>
      <c r="E20" s="137">
        <v>0.75869432999999997</v>
      </c>
      <c r="F20" s="138">
        <v>0.17701984000000001</v>
      </c>
      <c r="G20" s="137">
        <v>6.4285830000000002E-2</v>
      </c>
      <c r="H20" s="159">
        <v>108</v>
      </c>
      <c r="I20" s="160">
        <v>6</v>
      </c>
    </row>
    <row r="21" spans="1:9" ht="17" customHeight="1" x14ac:dyDescent="0.35">
      <c r="A21" s="135" t="s">
        <v>147</v>
      </c>
      <c r="B21" s="136">
        <v>2020</v>
      </c>
      <c r="C21" s="158">
        <v>21</v>
      </c>
      <c r="D21" s="135" t="s">
        <v>52</v>
      </c>
      <c r="E21" s="137">
        <v>0.74384423</v>
      </c>
      <c r="F21" s="138">
        <v>0.13579869999999999</v>
      </c>
      <c r="G21" s="137">
        <v>0.12035707</v>
      </c>
      <c r="H21" s="159">
        <v>111</v>
      </c>
      <c r="I21" s="160">
        <v>2</v>
      </c>
    </row>
    <row r="22" spans="1:9" ht="17" customHeight="1" x14ac:dyDescent="0.35">
      <c r="A22" s="135" t="s">
        <v>147</v>
      </c>
      <c r="B22" s="136">
        <v>2020</v>
      </c>
      <c r="C22" s="158">
        <v>22</v>
      </c>
      <c r="D22" s="135" t="s">
        <v>53</v>
      </c>
      <c r="E22" s="137">
        <v>0.82820530999999997</v>
      </c>
      <c r="F22" s="138">
        <v>0.10467377999999999</v>
      </c>
      <c r="G22" s="137">
        <v>6.7120910000000006E-2</v>
      </c>
      <c r="H22" s="159">
        <v>113</v>
      </c>
      <c r="I22" s="160" t="s">
        <v>149</v>
      </c>
    </row>
    <row r="23" spans="1:9" ht="17" customHeight="1" x14ac:dyDescent="0.35">
      <c r="A23" s="135" t="s">
        <v>147</v>
      </c>
      <c r="B23" s="136">
        <v>2020</v>
      </c>
      <c r="C23" s="158">
        <v>23</v>
      </c>
      <c r="D23" s="135" t="s">
        <v>54</v>
      </c>
      <c r="E23" s="137">
        <v>0.84947550000000005</v>
      </c>
      <c r="F23" s="138">
        <v>8.8228810000000005E-2</v>
      </c>
      <c r="G23" s="137">
        <v>6.2295690000000001E-2</v>
      </c>
      <c r="H23" s="159">
        <v>113</v>
      </c>
      <c r="I23" s="160" t="s">
        <v>149</v>
      </c>
    </row>
    <row r="24" spans="1:9" ht="17" customHeight="1" x14ac:dyDescent="0.35">
      <c r="A24" s="135" t="s">
        <v>147</v>
      </c>
      <c r="B24" s="136">
        <v>2020</v>
      </c>
      <c r="C24" s="158">
        <v>24</v>
      </c>
      <c r="D24" s="135" t="s">
        <v>55</v>
      </c>
      <c r="E24" s="137">
        <v>0.73863036000000004</v>
      </c>
      <c r="F24" s="138">
        <v>0.16497459</v>
      </c>
      <c r="G24" s="137">
        <v>9.6395049999999996E-2</v>
      </c>
      <c r="H24" s="159">
        <v>113</v>
      </c>
      <c r="I24" s="160" t="s">
        <v>149</v>
      </c>
    </row>
    <row r="25" spans="1:9" ht="17" customHeight="1" x14ac:dyDescent="0.35">
      <c r="A25" s="135" t="s">
        <v>159</v>
      </c>
      <c r="B25" s="136">
        <v>2020</v>
      </c>
      <c r="C25" s="158">
        <v>25</v>
      </c>
      <c r="D25" s="135" t="s">
        <v>56</v>
      </c>
      <c r="E25" s="137">
        <v>0.78577748999999997</v>
      </c>
      <c r="F25" s="138">
        <v>0.15432306000000001</v>
      </c>
      <c r="G25" s="137">
        <v>5.989945E-2</v>
      </c>
      <c r="H25" s="159">
        <v>113</v>
      </c>
      <c r="I25" s="160" t="s">
        <v>149</v>
      </c>
    </row>
    <row r="26" spans="1:9" ht="35" customHeight="1" x14ac:dyDescent="0.35">
      <c r="A26" s="135" t="s">
        <v>147</v>
      </c>
      <c r="B26" s="136">
        <v>2020</v>
      </c>
      <c r="C26" s="158">
        <v>26</v>
      </c>
      <c r="D26" s="135" t="s">
        <v>57</v>
      </c>
      <c r="E26" s="137">
        <v>0.32699573999999998</v>
      </c>
      <c r="F26" s="138">
        <v>0.31785644000000002</v>
      </c>
      <c r="G26" s="137">
        <v>0.35514782</v>
      </c>
      <c r="H26" s="159">
        <v>113</v>
      </c>
      <c r="I26" s="160">
        <v>1</v>
      </c>
    </row>
    <row r="27" spans="1:9" ht="17" customHeight="1" x14ac:dyDescent="0.35">
      <c r="A27" s="135" t="s">
        <v>147</v>
      </c>
      <c r="B27" s="136">
        <v>2020</v>
      </c>
      <c r="C27" s="158">
        <v>27</v>
      </c>
      <c r="D27" s="135" t="s">
        <v>58</v>
      </c>
      <c r="E27" s="137">
        <v>0.46920700999999998</v>
      </c>
      <c r="F27" s="138">
        <v>0.29347625999999999</v>
      </c>
      <c r="G27" s="137">
        <v>0.23731672000000001</v>
      </c>
      <c r="H27" s="159">
        <v>105</v>
      </c>
      <c r="I27" s="160">
        <v>9</v>
      </c>
    </row>
    <row r="28" spans="1:9" ht="17" customHeight="1" x14ac:dyDescent="0.35">
      <c r="A28" s="135" t="s">
        <v>147</v>
      </c>
      <c r="B28" s="136">
        <v>2020</v>
      </c>
      <c r="C28" s="158">
        <v>28</v>
      </c>
      <c r="D28" s="135" t="s">
        <v>160</v>
      </c>
      <c r="E28" s="137">
        <v>0.55864592000000002</v>
      </c>
      <c r="F28" s="138">
        <v>0.21453644999999999</v>
      </c>
      <c r="G28" s="137">
        <v>0.22681762999999999</v>
      </c>
      <c r="H28" s="159">
        <v>110</v>
      </c>
      <c r="I28" s="160">
        <v>3</v>
      </c>
    </row>
    <row r="29" spans="1:9" ht="35" customHeight="1" x14ac:dyDescent="0.35">
      <c r="A29" s="135" t="s">
        <v>147</v>
      </c>
      <c r="B29" s="136">
        <v>2020</v>
      </c>
      <c r="C29" s="158">
        <v>29</v>
      </c>
      <c r="D29" s="135" t="s">
        <v>100</v>
      </c>
      <c r="E29" s="137">
        <v>0.46759652000000002</v>
      </c>
      <c r="F29" s="138">
        <v>0.22663180999999999</v>
      </c>
      <c r="G29" s="137">
        <v>0.30577167</v>
      </c>
      <c r="H29" s="159">
        <v>109</v>
      </c>
      <c r="I29" s="160">
        <v>3</v>
      </c>
    </row>
    <row r="30" spans="1:9" ht="35" customHeight="1" x14ac:dyDescent="0.35">
      <c r="A30" s="135" t="s">
        <v>159</v>
      </c>
      <c r="B30" s="136">
        <v>2020</v>
      </c>
      <c r="C30" s="158">
        <v>30</v>
      </c>
      <c r="D30" s="135" t="s">
        <v>60</v>
      </c>
      <c r="E30" s="137">
        <v>0.59276368999999995</v>
      </c>
      <c r="F30" s="138">
        <v>0.30742733</v>
      </c>
      <c r="G30" s="137">
        <v>9.980899E-2</v>
      </c>
      <c r="H30" s="159">
        <v>99</v>
      </c>
      <c r="I30" s="160">
        <v>14</v>
      </c>
    </row>
    <row r="31" spans="1:9" ht="17" customHeight="1" x14ac:dyDescent="0.35">
      <c r="A31" s="135" t="s">
        <v>147</v>
      </c>
      <c r="B31" s="136">
        <v>2020</v>
      </c>
      <c r="C31" s="158">
        <v>31</v>
      </c>
      <c r="D31" s="135" t="s">
        <v>61</v>
      </c>
      <c r="E31" s="137">
        <v>0.41300367999999998</v>
      </c>
      <c r="F31" s="138">
        <v>0.33237285</v>
      </c>
      <c r="G31" s="137">
        <v>0.25462347000000002</v>
      </c>
      <c r="H31" s="159">
        <v>113</v>
      </c>
      <c r="I31" s="160">
        <v>1</v>
      </c>
    </row>
    <row r="32" spans="1:9" ht="17" customHeight="1" x14ac:dyDescent="0.35">
      <c r="A32" s="135" t="s">
        <v>147</v>
      </c>
      <c r="B32" s="136">
        <v>2020</v>
      </c>
      <c r="C32" s="158">
        <v>32</v>
      </c>
      <c r="D32" s="135" t="s">
        <v>102</v>
      </c>
      <c r="E32" s="137">
        <v>0.25208148000000002</v>
      </c>
      <c r="F32" s="138">
        <v>0.35430803999999999</v>
      </c>
      <c r="G32" s="137">
        <v>0.39361047999999998</v>
      </c>
      <c r="H32" s="159">
        <v>96</v>
      </c>
      <c r="I32" s="160">
        <v>18</v>
      </c>
    </row>
    <row r="33" spans="1:9" ht="35" customHeight="1" x14ac:dyDescent="0.35">
      <c r="A33" s="135" t="s">
        <v>161</v>
      </c>
      <c r="B33" s="136">
        <v>2020</v>
      </c>
      <c r="C33" s="158">
        <v>33</v>
      </c>
      <c r="D33" s="135" t="s">
        <v>162</v>
      </c>
      <c r="E33" s="137">
        <v>0.57627293999999996</v>
      </c>
      <c r="F33" s="138">
        <v>0.16332016999999999</v>
      </c>
      <c r="G33" s="137">
        <v>0.26040689</v>
      </c>
      <c r="H33" s="159">
        <v>112</v>
      </c>
      <c r="I33" s="160" t="s">
        <v>149</v>
      </c>
    </row>
    <row r="34" spans="1:9" ht="35" customHeight="1" x14ac:dyDescent="0.35">
      <c r="A34" s="135" t="s">
        <v>161</v>
      </c>
      <c r="B34" s="136">
        <v>2020</v>
      </c>
      <c r="C34" s="158">
        <v>34</v>
      </c>
      <c r="D34" s="135" t="s">
        <v>163</v>
      </c>
      <c r="E34" s="137">
        <v>0.35906821</v>
      </c>
      <c r="F34" s="138">
        <v>0.25152708000000001</v>
      </c>
      <c r="G34" s="137">
        <v>0.38940470999999999</v>
      </c>
      <c r="H34" s="159">
        <v>112</v>
      </c>
      <c r="I34" s="160" t="s">
        <v>149</v>
      </c>
    </row>
    <row r="35" spans="1:9" ht="35" customHeight="1" x14ac:dyDescent="0.35">
      <c r="A35" s="135" t="s">
        <v>161</v>
      </c>
      <c r="B35" s="136">
        <v>2020</v>
      </c>
      <c r="C35" s="158">
        <v>35</v>
      </c>
      <c r="D35" s="135" t="s">
        <v>164</v>
      </c>
      <c r="E35" s="137">
        <v>0.53225272000000001</v>
      </c>
      <c r="F35" s="138">
        <v>0.27957781999999998</v>
      </c>
      <c r="G35" s="137">
        <v>0.18816946000000001</v>
      </c>
      <c r="H35" s="159">
        <v>112</v>
      </c>
      <c r="I35" s="160" t="s">
        <v>149</v>
      </c>
    </row>
    <row r="36" spans="1:9" ht="35" customHeight="1" x14ac:dyDescent="0.35">
      <c r="A36" s="135" t="s">
        <v>161</v>
      </c>
      <c r="B36" s="136">
        <v>2020</v>
      </c>
      <c r="C36" s="158">
        <v>36</v>
      </c>
      <c r="D36" s="135" t="s">
        <v>165</v>
      </c>
      <c r="E36" s="137">
        <v>0.68871455000000004</v>
      </c>
      <c r="F36" s="138">
        <v>0.19497291999999999</v>
      </c>
      <c r="G36" s="137">
        <v>0.11631253</v>
      </c>
      <c r="H36" s="159">
        <v>112</v>
      </c>
      <c r="I36" s="160" t="s">
        <v>149</v>
      </c>
    </row>
    <row r="37" spans="1:9" ht="35" customHeight="1" x14ac:dyDescent="0.35">
      <c r="A37" s="135" t="s">
        <v>161</v>
      </c>
      <c r="B37" s="136">
        <v>2020</v>
      </c>
      <c r="C37" s="158">
        <v>37</v>
      </c>
      <c r="D37" s="135" t="s">
        <v>65</v>
      </c>
      <c r="E37" s="137">
        <v>0.65656667000000002</v>
      </c>
      <c r="F37" s="138">
        <v>0.16818274999999999</v>
      </c>
      <c r="G37" s="137">
        <v>0.17525057999999999</v>
      </c>
      <c r="H37" s="159">
        <v>112</v>
      </c>
      <c r="I37" s="160" t="s">
        <v>149</v>
      </c>
    </row>
    <row r="38" spans="1:9" ht="35" customHeight="1" x14ac:dyDescent="0.35">
      <c r="A38" s="135" t="s">
        <v>161</v>
      </c>
      <c r="B38" s="136">
        <v>2020</v>
      </c>
      <c r="C38" s="158">
        <v>38</v>
      </c>
      <c r="D38" s="135" t="s">
        <v>166</v>
      </c>
      <c r="E38" s="137">
        <v>0.59507416000000002</v>
      </c>
      <c r="F38" s="138">
        <v>0.23039984999999999</v>
      </c>
      <c r="G38" s="137">
        <v>0.17452598999999999</v>
      </c>
      <c r="H38" s="159">
        <v>112</v>
      </c>
      <c r="I38" s="160" t="s">
        <v>149</v>
      </c>
    </row>
    <row r="39" spans="1:9" ht="17" customHeight="1" x14ac:dyDescent="0.35">
      <c r="A39" s="135" t="s">
        <v>147</v>
      </c>
      <c r="B39" s="136">
        <v>2019</v>
      </c>
      <c r="C39" s="158">
        <v>1</v>
      </c>
      <c r="D39" s="135" t="s">
        <v>148</v>
      </c>
      <c r="E39" s="137">
        <v>0.76155519999999999</v>
      </c>
      <c r="F39" s="138">
        <v>0.12540841999999999</v>
      </c>
      <c r="G39" s="137">
        <v>0.11303638000000001</v>
      </c>
      <c r="H39" s="159">
        <v>100</v>
      </c>
      <c r="I39" s="160" t="s">
        <v>149</v>
      </c>
    </row>
    <row r="40" spans="1:9" ht="17" customHeight="1" x14ac:dyDescent="0.35">
      <c r="A40" s="135" t="s">
        <v>147</v>
      </c>
      <c r="B40" s="136">
        <v>2019</v>
      </c>
      <c r="C40" s="158">
        <v>2</v>
      </c>
      <c r="D40" s="135" t="s">
        <v>18</v>
      </c>
      <c r="E40" s="137">
        <v>0.63523945000000004</v>
      </c>
      <c r="F40" s="138">
        <v>0.17588102999999999</v>
      </c>
      <c r="G40" s="137">
        <v>0.18887952999999999</v>
      </c>
      <c r="H40" s="159">
        <v>100</v>
      </c>
      <c r="I40" s="160" t="s">
        <v>149</v>
      </c>
    </row>
    <row r="41" spans="1:9" ht="17" customHeight="1" x14ac:dyDescent="0.35">
      <c r="A41" s="135" t="s">
        <v>147</v>
      </c>
      <c r="B41" s="136">
        <v>2019</v>
      </c>
      <c r="C41" s="158">
        <v>3</v>
      </c>
      <c r="D41" s="135" t="s">
        <v>20</v>
      </c>
      <c r="E41" s="137">
        <v>0.78306861000000005</v>
      </c>
      <c r="F41" s="138">
        <v>0.13820270000000001</v>
      </c>
      <c r="G41" s="137">
        <v>7.8728690000000004E-2</v>
      </c>
      <c r="H41" s="159">
        <v>101</v>
      </c>
      <c r="I41" s="160" t="s">
        <v>149</v>
      </c>
    </row>
    <row r="42" spans="1:9" ht="17" customHeight="1" x14ac:dyDescent="0.35">
      <c r="A42" s="135" t="s">
        <v>147</v>
      </c>
      <c r="B42" s="136">
        <v>2019</v>
      </c>
      <c r="C42" s="158">
        <v>4</v>
      </c>
      <c r="D42" s="135" t="s">
        <v>24</v>
      </c>
      <c r="E42" s="137">
        <v>0.75901094000000002</v>
      </c>
      <c r="F42" s="138">
        <v>0.15088023</v>
      </c>
      <c r="G42" s="137">
        <v>9.0108830000000001E-2</v>
      </c>
      <c r="H42" s="159">
        <v>101</v>
      </c>
      <c r="I42" s="160" t="s">
        <v>149</v>
      </c>
    </row>
    <row r="43" spans="1:9" ht="17" customHeight="1" x14ac:dyDescent="0.35">
      <c r="A43" s="135" t="s">
        <v>147</v>
      </c>
      <c r="B43" s="136">
        <v>2019</v>
      </c>
      <c r="C43" s="158">
        <v>5</v>
      </c>
      <c r="D43" s="135" t="s">
        <v>150</v>
      </c>
      <c r="E43" s="137">
        <v>0.55189980000000005</v>
      </c>
      <c r="F43" s="138">
        <v>0.20488022</v>
      </c>
      <c r="G43" s="137">
        <v>0.24321998</v>
      </c>
      <c r="H43" s="159">
        <v>101</v>
      </c>
      <c r="I43" s="160">
        <v>0</v>
      </c>
    </row>
    <row r="44" spans="1:9" ht="17" customHeight="1" x14ac:dyDescent="0.35">
      <c r="A44" s="135" t="s">
        <v>147</v>
      </c>
      <c r="B44" s="136">
        <v>2019</v>
      </c>
      <c r="C44" s="158">
        <v>6</v>
      </c>
      <c r="D44" s="135" t="s">
        <v>151</v>
      </c>
      <c r="E44" s="137">
        <v>0.66890117000000004</v>
      </c>
      <c r="F44" s="138">
        <v>0.1449201</v>
      </c>
      <c r="G44" s="137">
        <v>0.18617872999999999</v>
      </c>
      <c r="H44" s="159">
        <v>101</v>
      </c>
      <c r="I44" s="160">
        <v>0</v>
      </c>
    </row>
    <row r="45" spans="1:9" ht="17" customHeight="1" x14ac:dyDescent="0.35">
      <c r="A45" s="135" t="s">
        <v>147</v>
      </c>
      <c r="B45" s="136">
        <v>2019</v>
      </c>
      <c r="C45" s="158">
        <v>7</v>
      </c>
      <c r="D45" s="135" t="s">
        <v>152</v>
      </c>
      <c r="E45" s="137">
        <v>0.77392832</v>
      </c>
      <c r="F45" s="138">
        <v>9.9070130000000006E-2</v>
      </c>
      <c r="G45" s="137">
        <v>0.12700154999999999</v>
      </c>
      <c r="H45" s="159">
        <v>99</v>
      </c>
      <c r="I45" s="160">
        <v>1</v>
      </c>
    </row>
    <row r="46" spans="1:9" ht="17" customHeight="1" x14ac:dyDescent="0.35">
      <c r="A46" s="135" t="s">
        <v>147</v>
      </c>
      <c r="B46" s="136">
        <v>2019</v>
      </c>
      <c r="C46" s="158">
        <v>8</v>
      </c>
      <c r="D46" s="135" t="s">
        <v>153</v>
      </c>
      <c r="E46" s="137">
        <v>0.74068575999999997</v>
      </c>
      <c r="F46" s="138">
        <v>0.15703596</v>
      </c>
      <c r="G46" s="137">
        <v>0.10227827</v>
      </c>
      <c r="H46" s="159">
        <v>89</v>
      </c>
      <c r="I46" s="160">
        <v>12</v>
      </c>
    </row>
    <row r="47" spans="1:9" ht="17" customHeight="1" x14ac:dyDescent="0.35">
      <c r="A47" s="135" t="s">
        <v>147</v>
      </c>
      <c r="B47" s="136">
        <v>2019</v>
      </c>
      <c r="C47" s="158">
        <v>9</v>
      </c>
      <c r="D47" s="135" t="s">
        <v>154</v>
      </c>
      <c r="E47" s="137">
        <v>0.89894552000000005</v>
      </c>
      <c r="F47" s="138">
        <v>4.1258919999999998E-2</v>
      </c>
      <c r="G47" s="137">
        <v>5.9795559999999998E-2</v>
      </c>
      <c r="H47" s="159">
        <v>100</v>
      </c>
      <c r="I47" s="160" t="s">
        <v>149</v>
      </c>
    </row>
    <row r="48" spans="1:9" ht="17" customHeight="1" x14ac:dyDescent="0.35">
      <c r="A48" s="135" t="s">
        <v>147</v>
      </c>
      <c r="B48" s="136">
        <v>2019</v>
      </c>
      <c r="C48" s="158">
        <v>10</v>
      </c>
      <c r="D48" s="135" t="s">
        <v>42</v>
      </c>
      <c r="E48" s="137">
        <v>0.41744304999999998</v>
      </c>
      <c r="F48" s="138">
        <v>0.31378357000000001</v>
      </c>
      <c r="G48" s="137">
        <v>0.26877338000000001</v>
      </c>
      <c r="H48" s="159">
        <v>80</v>
      </c>
      <c r="I48" s="160">
        <v>20</v>
      </c>
    </row>
    <row r="49" spans="1:9" ht="17" customHeight="1" x14ac:dyDescent="0.35">
      <c r="A49" s="135" t="s">
        <v>147</v>
      </c>
      <c r="B49" s="136">
        <v>2019</v>
      </c>
      <c r="C49" s="158">
        <v>12</v>
      </c>
      <c r="D49" s="135" t="s">
        <v>155</v>
      </c>
      <c r="E49" s="137">
        <v>0.48047132999999997</v>
      </c>
      <c r="F49" s="138">
        <v>0.37157687</v>
      </c>
      <c r="G49" s="137">
        <v>0.14795180999999999</v>
      </c>
      <c r="H49" s="159">
        <v>87</v>
      </c>
      <c r="I49" s="160">
        <v>13</v>
      </c>
    </row>
    <row r="50" spans="1:9" ht="35" customHeight="1" x14ac:dyDescent="0.35">
      <c r="A50" s="135" t="s">
        <v>147</v>
      </c>
      <c r="B50" s="136">
        <v>2019</v>
      </c>
      <c r="C50" s="158">
        <v>13</v>
      </c>
      <c r="D50" s="135" t="s">
        <v>156</v>
      </c>
      <c r="E50" s="137">
        <v>0.93109949999999997</v>
      </c>
      <c r="F50" s="138">
        <v>5.2247769999999999E-2</v>
      </c>
      <c r="G50" s="137">
        <v>1.6652730000000001E-2</v>
      </c>
      <c r="H50" s="159">
        <v>99</v>
      </c>
      <c r="I50" s="160">
        <v>1</v>
      </c>
    </row>
    <row r="51" spans="1:9" ht="17" customHeight="1" x14ac:dyDescent="0.35">
      <c r="A51" s="135" t="s">
        <v>147</v>
      </c>
      <c r="B51" s="136">
        <v>2019</v>
      </c>
      <c r="C51" s="158">
        <v>14</v>
      </c>
      <c r="D51" s="135" t="s">
        <v>45</v>
      </c>
      <c r="E51" s="137">
        <v>0.63773822999999996</v>
      </c>
      <c r="F51" s="138">
        <v>0.22417150999999999</v>
      </c>
      <c r="G51" s="137">
        <v>0.13809025999999999</v>
      </c>
      <c r="H51" s="159">
        <v>97</v>
      </c>
      <c r="I51" s="160">
        <v>1</v>
      </c>
    </row>
    <row r="52" spans="1:9" ht="17" customHeight="1" x14ac:dyDescent="0.35">
      <c r="A52" s="135" t="s">
        <v>147</v>
      </c>
      <c r="B52" s="136">
        <v>2019</v>
      </c>
      <c r="C52" s="158">
        <v>15</v>
      </c>
      <c r="D52" s="135" t="s">
        <v>46</v>
      </c>
      <c r="E52" s="137">
        <v>0.77409125999999995</v>
      </c>
      <c r="F52" s="138">
        <v>0.18617869000000001</v>
      </c>
      <c r="G52" s="137">
        <v>3.9730040000000001E-2</v>
      </c>
      <c r="H52" s="159">
        <v>93</v>
      </c>
      <c r="I52" s="160">
        <v>5</v>
      </c>
    </row>
    <row r="53" spans="1:9" ht="17" customHeight="1" x14ac:dyDescent="0.35">
      <c r="A53" s="135" t="s">
        <v>147</v>
      </c>
      <c r="B53" s="136">
        <v>2019</v>
      </c>
      <c r="C53" s="158">
        <v>16</v>
      </c>
      <c r="D53" s="135" t="s">
        <v>47</v>
      </c>
      <c r="E53" s="137">
        <v>0.74781821000000004</v>
      </c>
      <c r="F53" s="138">
        <v>0.1786623</v>
      </c>
      <c r="G53" s="137">
        <v>7.3519490000000007E-2</v>
      </c>
      <c r="H53" s="159">
        <v>98</v>
      </c>
      <c r="I53" s="160">
        <v>0</v>
      </c>
    </row>
    <row r="54" spans="1:9" ht="17" customHeight="1" x14ac:dyDescent="0.35">
      <c r="A54" s="135" t="s">
        <v>147</v>
      </c>
      <c r="B54" s="136">
        <v>2019</v>
      </c>
      <c r="C54" s="158">
        <v>17</v>
      </c>
      <c r="D54" s="135" t="s">
        <v>157</v>
      </c>
      <c r="E54" s="137">
        <v>0.73270131999999999</v>
      </c>
      <c r="F54" s="138">
        <v>0.14394625</v>
      </c>
      <c r="G54" s="137">
        <v>0.12335243</v>
      </c>
      <c r="H54" s="159">
        <v>98</v>
      </c>
      <c r="I54" s="160" t="s">
        <v>149</v>
      </c>
    </row>
    <row r="55" spans="1:9" ht="17" customHeight="1" x14ac:dyDescent="0.35">
      <c r="A55" s="135" t="s">
        <v>147</v>
      </c>
      <c r="B55" s="136">
        <v>2019</v>
      </c>
      <c r="C55" s="158">
        <v>18</v>
      </c>
      <c r="D55" s="135" t="s">
        <v>158</v>
      </c>
      <c r="E55" s="137">
        <v>0.42532613000000002</v>
      </c>
      <c r="F55" s="138">
        <v>0.17284081000000001</v>
      </c>
      <c r="G55" s="137">
        <v>0.40183307000000001</v>
      </c>
      <c r="H55" s="159">
        <v>90</v>
      </c>
      <c r="I55" s="160">
        <v>8</v>
      </c>
    </row>
    <row r="56" spans="1:9" ht="17" customHeight="1" x14ac:dyDescent="0.35">
      <c r="A56" s="135" t="s">
        <v>147</v>
      </c>
      <c r="B56" s="136">
        <v>2019</v>
      </c>
      <c r="C56" s="158">
        <v>19</v>
      </c>
      <c r="D56" s="135" t="s">
        <v>50</v>
      </c>
      <c r="E56" s="137">
        <v>0.84652344999999996</v>
      </c>
      <c r="F56" s="138">
        <v>5.3897189999999998E-2</v>
      </c>
      <c r="G56" s="137">
        <v>9.9579360000000006E-2</v>
      </c>
      <c r="H56" s="159">
        <v>97</v>
      </c>
      <c r="I56" s="160">
        <v>0</v>
      </c>
    </row>
    <row r="57" spans="1:9" ht="17" customHeight="1" x14ac:dyDescent="0.35">
      <c r="A57" s="135" t="s">
        <v>147</v>
      </c>
      <c r="B57" s="136">
        <v>2019</v>
      </c>
      <c r="C57" s="158">
        <v>20</v>
      </c>
      <c r="D57" s="135" t="s">
        <v>51</v>
      </c>
      <c r="E57" s="137">
        <v>0.75509457000000002</v>
      </c>
      <c r="F57" s="138">
        <v>0.19215360000000001</v>
      </c>
      <c r="G57" s="137">
        <v>5.275183E-2</v>
      </c>
      <c r="H57" s="159">
        <v>84</v>
      </c>
      <c r="I57" s="160">
        <v>13</v>
      </c>
    </row>
    <row r="58" spans="1:9" ht="17" customHeight="1" x14ac:dyDescent="0.35">
      <c r="A58" s="135" t="s">
        <v>147</v>
      </c>
      <c r="B58" s="136">
        <v>2019</v>
      </c>
      <c r="C58" s="158">
        <v>21</v>
      </c>
      <c r="D58" s="135" t="s">
        <v>52</v>
      </c>
      <c r="E58" s="137">
        <v>0.74032065000000002</v>
      </c>
      <c r="F58" s="138">
        <v>0.18995328</v>
      </c>
      <c r="G58" s="137">
        <v>6.9726070000000001E-2</v>
      </c>
      <c r="H58" s="159">
        <v>97</v>
      </c>
      <c r="I58" s="160">
        <v>0</v>
      </c>
    </row>
    <row r="59" spans="1:9" ht="17" customHeight="1" x14ac:dyDescent="0.35">
      <c r="A59" s="135" t="s">
        <v>147</v>
      </c>
      <c r="B59" s="136">
        <v>2019</v>
      </c>
      <c r="C59" s="158">
        <v>22</v>
      </c>
      <c r="D59" s="135" t="s">
        <v>53</v>
      </c>
      <c r="E59" s="137">
        <v>0.87807738999999996</v>
      </c>
      <c r="F59" s="138">
        <v>4.9228210000000001E-2</v>
      </c>
      <c r="G59" s="137">
        <v>7.2694400000000006E-2</v>
      </c>
      <c r="H59" s="159">
        <v>96</v>
      </c>
      <c r="I59" s="160" t="s">
        <v>149</v>
      </c>
    </row>
    <row r="60" spans="1:9" ht="17" customHeight="1" x14ac:dyDescent="0.35">
      <c r="A60" s="135" t="s">
        <v>147</v>
      </c>
      <c r="B60" s="136">
        <v>2019</v>
      </c>
      <c r="C60" s="158">
        <v>23</v>
      </c>
      <c r="D60" s="135" t="s">
        <v>54</v>
      </c>
      <c r="E60" s="137">
        <v>0.87785974</v>
      </c>
      <c r="F60" s="138">
        <v>4.8927669999999999E-2</v>
      </c>
      <c r="G60" s="137">
        <v>7.3212589999999994E-2</v>
      </c>
      <c r="H60" s="159">
        <v>97</v>
      </c>
      <c r="I60" s="160" t="s">
        <v>149</v>
      </c>
    </row>
    <row r="61" spans="1:9" ht="17" customHeight="1" x14ac:dyDescent="0.35">
      <c r="A61" s="135" t="s">
        <v>147</v>
      </c>
      <c r="B61" s="136">
        <v>2019</v>
      </c>
      <c r="C61" s="158">
        <v>24</v>
      </c>
      <c r="D61" s="135" t="s">
        <v>55</v>
      </c>
      <c r="E61" s="137">
        <v>0.80594303</v>
      </c>
      <c r="F61" s="138">
        <v>0.12027185999999999</v>
      </c>
      <c r="G61" s="137">
        <v>7.3785110000000001E-2</v>
      </c>
      <c r="H61" s="159">
        <v>97</v>
      </c>
      <c r="I61" s="160" t="s">
        <v>149</v>
      </c>
    </row>
    <row r="62" spans="1:9" ht="17" customHeight="1" x14ac:dyDescent="0.35">
      <c r="A62" s="135" t="s">
        <v>159</v>
      </c>
      <c r="B62" s="136">
        <v>2019</v>
      </c>
      <c r="C62" s="158">
        <v>25</v>
      </c>
      <c r="D62" s="135" t="s">
        <v>56</v>
      </c>
      <c r="E62" s="137">
        <v>0.80748914999999999</v>
      </c>
      <c r="F62" s="138">
        <v>0.12307672</v>
      </c>
      <c r="G62" s="137">
        <v>6.9434140000000005E-2</v>
      </c>
      <c r="H62" s="159">
        <v>97</v>
      </c>
      <c r="I62" s="160" t="s">
        <v>149</v>
      </c>
    </row>
    <row r="63" spans="1:9" ht="35" customHeight="1" x14ac:dyDescent="0.35">
      <c r="A63" s="135" t="s">
        <v>147</v>
      </c>
      <c r="B63" s="136">
        <v>2019</v>
      </c>
      <c r="C63" s="158">
        <v>26</v>
      </c>
      <c r="D63" s="135" t="s">
        <v>57</v>
      </c>
      <c r="E63" s="137">
        <v>0.45800453000000002</v>
      </c>
      <c r="F63" s="138">
        <v>0.22809578</v>
      </c>
      <c r="G63" s="137">
        <v>0.31389969000000001</v>
      </c>
      <c r="H63" s="159">
        <v>93</v>
      </c>
      <c r="I63" s="160">
        <v>4</v>
      </c>
    </row>
    <row r="64" spans="1:9" ht="17" customHeight="1" x14ac:dyDescent="0.35">
      <c r="A64" s="135" t="s">
        <v>147</v>
      </c>
      <c r="B64" s="136">
        <v>2019</v>
      </c>
      <c r="C64" s="158">
        <v>27</v>
      </c>
      <c r="D64" s="135" t="s">
        <v>58</v>
      </c>
      <c r="E64" s="137">
        <v>0.62197758999999997</v>
      </c>
      <c r="F64" s="138">
        <v>0.24019088999999999</v>
      </c>
      <c r="G64" s="137">
        <v>0.13783150999999999</v>
      </c>
      <c r="H64" s="159">
        <v>90</v>
      </c>
      <c r="I64" s="160">
        <v>7</v>
      </c>
    </row>
    <row r="65" spans="1:9" ht="17" customHeight="1" x14ac:dyDescent="0.35">
      <c r="A65" s="135" t="s">
        <v>147</v>
      </c>
      <c r="B65" s="136">
        <v>2019</v>
      </c>
      <c r="C65" s="158">
        <v>28</v>
      </c>
      <c r="D65" s="135" t="s">
        <v>160</v>
      </c>
      <c r="E65" s="137">
        <v>0.51164602000000003</v>
      </c>
      <c r="F65" s="138">
        <v>0.26043931999999997</v>
      </c>
      <c r="G65" s="137">
        <v>0.22791467000000001</v>
      </c>
      <c r="H65" s="159">
        <v>93</v>
      </c>
      <c r="I65" s="160">
        <v>4</v>
      </c>
    </row>
    <row r="66" spans="1:9" ht="35" customHeight="1" x14ac:dyDescent="0.35">
      <c r="A66" s="135" t="s">
        <v>147</v>
      </c>
      <c r="B66" s="136">
        <v>2019</v>
      </c>
      <c r="C66" s="158">
        <v>29</v>
      </c>
      <c r="D66" s="135" t="s">
        <v>100</v>
      </c>
      <c r="E66" s="137">
        <v>0.56961859000000004</v>
      </c>
      <c r="F66" s="138">
        <v>0.20058951999999999</v>
      </c>
      <c r="G66" s="137">
        <v>0.22979189</v>
      </c>
      <c r="H66" s="159">
        <v>92</v>
      </c>
      <c r="I66" s="160">
        <v>5</v>
      </c>
    </row>
    <row r="67" spans="1:9" ht="35" customHeight="1" x14ac:dyDescent="0.35">
      <c r="A67" s="135" t="s">
        <v>159</v>
      </c>
      <c r="B67" s="136">
        <v>2019</v>
      </c>
      <c r="C67" s="158">
        <v>30</v>
      </c>
      <c r="D67" s="135" t="s">
        <v>60</v>
      </c>
      <c r="E67" s="137">
        <v>0.65213637000000002</v>
      </c>
      <c r="F67" s="138">
        <v>0.26348338999999998</v>
      </c>
      <c r="G67" s="137">
        <v>8.4380239999999995E-2</v>
      </c>
      <c r="H67" s="159">
        <v>85</v>
      </c>
      <c r="I67" s="160">
        <v>11</v>
      </c>
    </row>
    <row r="68" spans="1:9" ht="17" customHeight="1" x14ac:dyDescent="0.35">
      <c r="A68" s="135" t="s">
        <v>147</v>
      </c>
      <c r="B68" s="136">
        <v>2019</v>
      </c>
      <c r="C68" s="158">
        <v>31</v>
      </c>
      <c r="D68" s="135" t="s">
        <v>61</v>
      </c>
      <c r="E68" s="137">
        <v>0.56052486000000001</v>
      </c>
      <c r="F68" s="138">
        <v>0.24673877</v>
      </c>
      <c r="G68" s="137">
        <v>0.19273636999999999</v>
      </c>
      <c r="H68" s="159">
        <v>95</v>
      </c>
      <c r="I68" s="160">
        <v>1</v>
      </c>
    </row>
    <row r="69" spans="1:9" ht="17" customHeight="1" x14ac:dyDescent="0.35">
      <c r="A69" s="135" t="s">
        <v>147</v>
      </c>
      <c r="B69" s="136">
        <v>2019</v>
      </c>
      <c r="C69" s="158">
        <v>32</v>
      </c>
      <c r="D69" s="135" t="s">
        <v>102</v>
      </c>
      <c r="E69" s="137">
        <v>0.3921231</v>
      </c>
      <c r="F69" s="138">
        <v>0.32443984999999997</v>
      </c>
      <c r="G69" s="137">
        <v>0.28343703999999997</v>
      </c>
      <c r="H69" s="159">
        <v>78</v>
      </c>
      <c r="I69" s="160">
        <v>18</v>
      </c>
    </row>
    <row r="70" spans="1:9" ht="35" customHeight="1" x14ac:dyDescent="0.35">
      <c r="A70" s="135" t="s">
        <v>161</v>
      </c>
      <c r="B70" s="136">
        <v>2019</v>
      </c>
      <c r="C70" s="158">
        <v>33</v>
      </c>
      <c r="D70" s="135" t="s">
        <v>162</v>
      </c>
      <c r="E70" s="137">
        <v>0.52583480000000005</v>
      </c>
      <c r="F70" s="138">
        <v>0.19008393000000001</v>
      </c>
      <c r="G70" s="137">
        <v>0.28408127999999999</v>
      </c>
      <c r="H70" s="159">
        <v>95</v>
      </c>
      <c r="I70" s="160" t="s">
        <v>149</v>
      </c>
    </row>
    <row r="71" spans="1:9" ht="35" customHeight="1" x14ac:dyDescent="0.35">
      <c r="A71" s="135" t="s">
        <v>161</v>
      </c>
      <c r="B71" s="136">
        <v>2019</v>
      </c>
      <c r="C71" s="158">
        <v>34</v>
      </c>
      <c r="D71" s="135" t="s">
        <v>163</v>
      </c>
      <c r="E71" s="137">
        <v>0.35580550999999999</v>
      </c>
      <c r="F71" s="138">
        <v>0.14642999000000001</v>
      </c>
      <c r="G71" s="137">
        <v>0.49776450999999999</v>
      </c>
      <c r="H71" s="159">
        <v>94</v>
      </c>
      <c r="I71" s="160" t="s">
        <v>149</v>
      </c>
    </row>
    <row r="72" spans="1:9" ht="35" customHeight="1" x14ac:dyDescent="0.35">
      <c r="A72" s="135" t="s">
        <v>161</v>
      </c>
      <c r="B72" s="136">
        <v>2019</v>
      </c>
      <c r="C72" s="158">
        <v>35</v>
      </c>
      <c r="D72" s="135" t="s">
        <v>164</v>
      </c>
      <c r="E72" s="137">
        <v>0.63774978999999998</v>
      </c>
      <c r="F72" s="138">
        <v>0.15999836000000001</v>
      </c>
      <c r="G72" s="137">
        <v>0.20225183999999999</v>
      </c>
      <c r="H72" s="159">
        <v>94</v>
      </c>
      <c r="I72" s="160" t="s">
        <v>149</v>
      </c>
    </row>
    <row r="73" spans="1:9" ht="35" customHeight="1" x14ac:dyDescent="0.35">
      <c r="A73" s="135" t="s">
        <v>161</v>
      </c>
      <c r="B73" s="136">
        <v>2019</v>
      </c>
      <c r="C73" s="158">
        <v>36</v>
      </c>
      <c r="D73" s="135" t="s">
        <v>165</v>
      </c>
      <c r="E73" s="137">
        <v>0.62982579999999999</v>
      </c>
      <c r="F73" s="138">
        <v>0.17702643000000001</v>
      </c>
      <c r="G73" s="137">
        <v>0.19314777</v>
      </c>
      <c r="H73" s="159">
        <v>95</v>
      </c>
      <c r="I73" s="160" t="s">
        <v>149</v>
      </c>
    </row>
    <row r="74" spans="1:9" ht="35" customHeight="1" x14ac:dyDescent="0.35">
      <c r="A74" s="135" t="s">
        <v>161</v>
      </c>
      <c r="B74" s="136">
        <v>2019</v>
      </c>
      <c r="C74" s="158">
        <v>37</v>
      </c>
      <c r="D74" s="135" t="s">
        <v>65</v>
      </c>
      <c r="E74" s="137">
        <v>0.63081370999999997</v>
      </c>
      <c r="F74" s="138">
        <v>0.17319065</v>
      </c>
      <c r="G74" s="137">
        <v>0.19599564</v>
      </c>
      <c r="H74" s="159">
        <v>94</v>
      </c>
      <c r="I74" s="160" t="s">
        <v>149</v>
      </c>
    </row>
    <row r="75" spans="1:9" ht="35" customHeight="1" x14ac:dyDescent="0.35">
      <c r="A75" s="135" t="s">
        <v>161</v>
      </c>
      <c r="B75" s="136">
        <v>2019</v>
      </c>
      <c r="C75" s="158">
        <v>38</v>
      </c>
      <c r="D75" s="135" t="s">
        <v>166</v>
      </c>
      <c r="E75" s="137">
        <v>0.65705705000000003</v>
      </c>
      <c r="F75" s="138">
        <v>0.21546873999999999</v>
      </c>
      <c r="G75" s="137">
        <v>0.12747420000000001</v>
      </c>
      <c r="H75" s="159">
        <v>95</v>
      </c>
      <c r="I75" s="160" t="s">
        <v>149</v>
      </c>
    </row>
    <row r="76" spans="1:9" ht="17" customHeight="1" x14ac:dyDescent="0.35">
      <c r="A76" s="135" t="s">
        <v>147</v>
      </c>
      <c r="B76" s="136">
        <v>2018</v>
      </c>
      <c r="C76" s="158">
        <v>1</v>
      </c>
      <c r="D76" s="135" t="s">
        <v>148</v>
      </c>
      <c r="E76" s="137">
        <v>0.68363938000000002</v>
      </c>
      <c r="F76" s="138">
        <v>0.16306175000000001</v>
      </c>
      <c r="G76" s="137">
        <v>0.15329888</v>
      </c>
      <c r="H76" s="159">
        <v>111</v>
      </c>
      <c r="I76" s="160" t="s">
        <v>149</v>
      </c>
    </row>
    <row r="77" spans="1:9" ht="17" customHeight="1" x14ac:dyDescent="0.35">
      <c r="A77" s="135" t="s">
        <v>147</v>
      </c>
      <c r="B77" s="136">
        <v>2018</v>
      </c>
      <c r="C77" s="158">
        <v>2</v>
      </c>
      <c r="D77" s="135" t="s">
        <v>18</v>
      </c>
      <c r="E77" s="137">
        <v>0.60958712999999998</v>
      </c>
      <c r="F77" s="138">
        <v>0.17939695999999999</v>
      </c>
      <c r="G77" s="137">
        <v>0.21101591</v>
      </c>
      <c r="H77" s="159">
        <v>111</v>
      </c>
      <c r="I77" s="160" t="s">
        <v>149</v>
      </c>
    </row>
    <row r="78" spans="1:9" ht="17" customHeight="1" x14ac:dyDescent="0.35">
      <c r="A78" s="135" t="s">
        <v>147</v>
      </c>
      <c r="B78" s="136">
        <v>2018</v>
      </c>
      <c r="C78" s="158">
        <v>3</v>
      </c>
      <c r="D78" s="135" t="s">
        <v>20</v>
      </c>
      <c r="E78" s="137">
        <v>0.66089103000000005</v>
      </c>
      <c r="F78" s="138">
        <v>0.17387517</v>
      </c>
      <c r="G78" s="137">
        <v>0.16523381000000001</v>
      </c>
      <c r="H78" s="159">
        <v>111</v>
      </c>
      <c r="I78" s="160" t="s">
        <v>149</v>
      </c>
    </row>
    <row r="79" spans="1:9" ht="17" customHeight="1" x14ac:dyDescent="0.35">
      <c r="A79" s="135" t="s">
        <v>147</v>
      </c>
      <c r="B79" s="136">
        <v>2018</v>
      </c>
      <c r="C79" s="158">
        <v>4</v>
      </c>
      <c r="D79" s="135" t="s">
        <v>24</v>
      </c>
      <c r="E79" s="137">
        <v>0.70675379000000005</v>
      </c>
      <c r="F79" s="138">
        <v>0.14681981</v>
      </c>
      <c r="G79" s="137">
        <v>0.14642640000000001</v>
      </c>
      <c r="H79" s="159">
        <v>111</v>
      </c>
      <c r="I79" s="160" t="s">
        <v>149</v>
      </c>
    </row>
    <row r="80" spans="1:9" ht="17" customHeight="1" x14ac:dyDescent="0.35">
      <c r="A80" s="135" t="s">
        <v>147</v>
      </c>
      <c r="B80" s="136">
        <v>2018</v>
      </c>
      <c r="C80" s="158">
        <v>5</v>
      </c>
      <c r="D80" s="135" t="s">
        <v>150</v>
      </c>
      <c r="E80" s="137">
        <v>0.48462840000000001</v>
      </c>
      <c r="F80" s="138">
        <v>0.25187398999999999</v>
      </c>
      <c r="G80" s="137">
        <v>0.26349760999999999</v>
      </c>
      <c r="H80" s="159">
        <v>111</v>
      </c>
      <c r="I80" s="160">
        <v>0</v>
      </c>
    </row>
    <row r="81" spans="1:9" ht="17" customHeight="1" x14ac:dyDescent="0.35">
      <c r="A81" s="135" t="s">
        <v>147</v>
      </c>
      <c r="B81" s="136">
        <v>2018</v>
      </c>
      <c r="C81" s="158">
        <v>6</v>
      </c>
      <c r="D81" s="135" t="s">
        <v>151</v>
      </c>
      <c r="E81" s="137">
        <v>0.62233355999999995</v>
      </c>
      <c r="F81" s="138">
        <v>0.14431859999999999</v>
      </c>
      <c r="G81" s="137">
        <v>0.23334784</v>
      </c>
      <c r="H81" s="159">
        <v>110</v>
      </c>
      <c r="I81" s="160">
        <v>0</v>
      </c>
    </row>
    <row r="82" spans="1:9" ht="17" customHeight="1" x14ac:dyDescent="0.35">
      <c r="A82" s="135" t="s">
        <v>147</v>
      </c>
      <c r="B82" s="136">
        <v>2018</v>
      </c>
      <c r="C82" s="158">
        <v>7</v>
      </c>
      <c r="D82" s="135" t="s">
        <v>152</v>
      </c>
      <c r="E82" s="137">
        <v>0.69675609000000005</v>
      </c>
      <c r="F82" s="138">
        <v>0.14428426999999999</v>
      </c>
      <c r="G82" s="137">
        <v>0.15895964000000001</v>
      </c>
      <c r="H82" s="159">
        <v>110</v>
      </c>
      <c r="I82" s="160">
        <v>1</v>
      </c>
    </row>
    <row r="83" spans="1:9" ht="17" customHeight="1" x14ac:dyDescent="0.35">
      <c r="A83" s="135" t="s">
        <v>147</v>
      </c>
      <c r="B83" s="136">
        <v>2018</v>
      </c>
      <c r="C83" s="158">
        <v>8</v>
      </c>
      <c r="D83" s="135" t="s">
        <v>153</v>
      </c>
      <c r="E83" s="137">
        <v>0.69566161999999998</v>
      </c>
      <c r="F83" s="138">
        <v>0.20584805</v>
      </c>
      <c r="G83" s="137">
        <v>9.8490330000000001E-2</v>
      </c>
      <c r="H83" s="159">
        <v>97</v>
      </c>
      <c r="I83" s="160">
        <v>13</v>
      </c>
    </row>
    <row r="84" spans="1:9" ht="17" customHeight="1" x14ac:dyDescent="0.35">
      <c r="A84" s="135" t="s">
        <v>147</v>
      </c>
      <c r="B84" s="136">
        <v>2018</v>
      </c>
      <c r="C84" s="158">
        <v>9</v>
      </c>
      <c r="D84" s="135" t="s">
        <v>154</v>
      </c>
      <c r="E84" s="137">
        <v>0.83588443999999995</v>
      </c>
      <c r="F84" s="138">
        <v>8.6576780000000006E-2</v>
      </c>
      <c r="G84" s="137">
        <v>7.7538770000000007E-2</v>
      </c>
      <c r="H84" s="159">
        <v>111</v>
      </c>
      <c r="I84" s="160" t="s">
        <v>149</v>
      </c>
    </row>
    <row r="85" spans="1:9" ht="17" customHeight="1" x14ac:dyDescent="0.35">
      <c r="A85" s="135" t="s">
        <v>147</v>
      </c>
      <c r="B85" s="136">
        <v>2018</v>
      </c>
      <c r="C85" s="158">
        <v>10</v>
      </c>
      <c r="D85" s="135" t="s">
        <v>42</v>
      </c>
      <c r="E85" s="137">
        <v>0.43611678999999998</v>
      </c>
      <c r="F85" s="138">
        <v>0.37761027000000003</v>
      </c>
      <c r="G85" s="137">
        <v>0.18627294</v>
      </c>
      <c r="H85" s="159">
        <v>89</v>
      </c>
      <c r="I85" s="160">
        <v>22</v>
      </c>
    </row>
    <row r="86" spans="1:9" ht="17" customHeight="1" x14ac:dyDescent="0.35">
      <c r="A86" s="135" t="s">
        <v>147</v>
      </c>
      <c r="B86" s="136">
        <v>2018</v>
      </c>
      <c r="C86" s="158">
        <v>12</v>
      </c>
      <c r="D86" s="135" t="s">
        <v>155</v>
      </c>
      <c r="E86" s="137">
        <v>0.41934018000000001</v>
      </c>
      <c r="F86" s="138">
        <v>0.41138065000000001</v>
      </c>
      <c r="G86" s="137">
        <v>0.16927917000000001</v>
      </c>
      <c r="H86" s="159">
        <v>97</v>
      </c>
      <c r="I86" s="160">
        <v>13</v>
      </c>
    </row>
    <row r="87" spans="1:9" ht="35" customHeight="1" x14ac:dyDescent="0.35">
      <c r="A87" s="135" t="s">
        <v>147</v>
      </c>
      <c r="B87" s="136">
        <v>2018</v>
      </c>
      <c r="C87" s="158">
        <v>13</v>
      </c>
      <c r="D87" s="135" t="s">
        <v>156</v>
      </c>
      <c r="E87" s="137">
        <v>0.89694273999999996</v>
      </c>
      <c r="F87" s="138">
        <v>6.7516450000000006E-2</v>
      </c>
      <c r="G87" s="137">
        <v>3.5540820000000001E-2</v>
      </c>
      <c r="H87" s="159">
        <v>110</v>
      </c>
      <c r="I87" s="160">
        <v>1</v>
      </c>
    </row>
    <row r="88" spans="1:9" ht="17" customHeight="1" x14ac:dyDescent="0.35">
      <c r="A88" s="135" t="s">
        <v>147</v>
      </c>
      <c r="B88" s="136">
        <v>2018</v>
      </c>
      <c r="C88" s="158">
        <v>14</v>
      </c>
      <c r="D88" s="135" t="s">
        <v>45</v>
      </c>
      <c r="E88" s="137">
        <v>0.58694670999999998</v>
      </c>
      <c r="F88" s="138">
        <v>0.24659159999999999</v>
      </c>
      <c r="G88" s="137">
        <v>0.16646169999999999</v>
      </c>
      <c r="H88" s="159">
        <v>106</v>
      </c>
      <c r="I88" s="160">
        <v>3</v>
      </c>
    </row>
    <row r="89" spans="1:9" ht="17" customHeight="1" x14ac:dyDescent="0.35">
      <c r="A89" s="135" t="s">
        <v>147</v>
      </c>
      <c r="B89" s="136">
        <v>2018</v>
      </c>
      <c r="C89" s="158">
        <v>15</v>
      </c>
      <c r="D89" s="135" t="s">
        <v>46</v>
      </c>
      <c r="E89" s="137">
        <v>0.69369228000000005</v>
      </c>
      <c r="F89" s="138">
        <v>0.19919682</v>
      </c>
      <c r="G89" s="137">
        <v>0.1071109</v>
      </c>
      <c r="H89" s="159">
        <v>105</v>
      </c>
      <c r="I89" s="160">
        <v>5</v>
      </c>
    </row>
    <row r="90" spans="1:9" ht="17" customHeight="1" x14ac:dyDescent="0.35">
      <c r="A90" s="135" t="s">
        <v>147</v>
      </c>
      <c r="B90" s="136">
        <v>2018</v>
      </c>
      <c r="C90" s="158">
        <v>16</v>
      </c>
      <c r="D90" s="135" t="s">
        <v>47</v>
      </c>
      <c r="E90" s="137">
        <v>0.66658013000000005</v>
      </c>
      <c r="F90" s="138">
        <v>0.20916926999999999</v>
      </c>
      <c r="G90" s="137">
        <v>0.1242506</v>
      </c>
      <c r="H90" s="159">
        <v>106</v>
      </c>
      <c r="I90" s="160">
        <v>3</v>
      </c>
    </row>
    <row r="91" spans="1:9" ht="17" customHeight="1" x14ac:dyDescent="0.35">
      <c r="A91" s="135" t="s">
        <v>147</v>
      </c>
      <c r="B91" s="136">
        <v>2018</v>
      </c>
      <c r="C91" s="158">
        <v>17</v>
      </c>
      <c r="D91" s="135" t="s">
        <v>157</v>
      </c>
      <c r="E91" s="137">
        <v>0.62868097999999994</v>
      </c>
      <c r="F91" s="138">
        <v>0.22872291</v>
      </c>
      <c r="G91" s="137">
        <v>0.14259611</v>
      </c>
      <c r="H91" s="159">
        <v>109</v>
      </c>
      <c r="I91" s="160" t="s">
        <v>149</v>
      </c>
    </row>
    <row r="92" spans="1:9" ht="17" customHeight="1" x14ac:dyDescent="0.35">
      <c r="A92" s="135" t="s">
        <v>147</v>
      </c>
      <c r="B92" s="136">
        <v>2018</v>
      </c>
      <c r="C92" s="158">
        <v>18</v>
      </c>
      <c r="D92" s="135" t="s">
        <v>158</v>
      </c>
      <c r="E92" s="137">
        <v>0.39358289000000002</v>
      </c>
      <c r="F92" s="138">
        <v>0.23200646999999999</v>
      </c>
      <c r="G92" s="137">
        <v>0.37441064000000002</v>
      </c>
      <c r="H92" s="159">
        <v>94</v>
      </c>
      <c r="I92" s="160">
        <v>16</v>
      </c>
    </row>
    <row r="93" spans="1:9" ht="17" customHeight="1" x14ac:dyDescent="0.35">
      <c r="A93" s="135" t="s">
        <v>147</v>
      </c>
      <c r="B93" s="136">
        <v>2018</v>
      </c>
      <c r="C93" s="158">
        <v>19</v>
      </c>
      <c r="D93" s="135" t="s">
        <v>50</v>
      </c>
      <c r="E93" s="137">
        <v>0.81003018999999998</v>
      </c>
      <c r="F93" s="138">
        <v>0.10038177</v>
      </c>
      <c r="G93" s="137">
        <v>8.9588039999999994E-2</v>
      </c>
      <c r="H93" s="159">
        <v>109</v>
      </c>
      <c r="I93" s="160">
        <v>0</v>
      </c>
    </row>
    <row r="94" spans="1:9" ht="17" customHeight="1" x14ac:dyDescent="0.35">
      <c r="A94" s="135" t="s">
        <v>147</v>
      </c>
      <c r="B94" s="136">
        <v>2018</v>
      </c>
      <c r="C94" s="158">
        <v>20</v>
      </c>
      <c r="D94" s="135" t="s">
        <v>51</v>
      </c>
      <c r="E94" s="137">
        <v>0.76473212000000002</v>
      </c>
      <c r="F94" s="138">
        <v>0.16984519000000001</v>
      </c>
      <c r="G94" s="137">
        <v>6.5422690000000006E-2</v>
      </c>
      <c r="H94" s="159">
        <v>98</v>
      </c>
      <c r="I94" s="160">
        <v>12</v>
      </c>
    </row>
    <row r="95" spans="1:9" ht="17" customHeight="1" x14ac:dyDescent="0.35">
      <c r="A95" s="135" t="s">
        <v>147</v>
      </c>
      <c r="B95" s="136">
        <v>2018</v>
      </c>
      <c r="C95" s="158">
        <v>21</v>
      </c>
      <c r="D95" s="135" t="s">
        <v>52</v>
      </c>
      <c r="E95" s="137">
        <v>0.67483205000000002</v>
      </c>
      <c r="F95" s="138">
        <v>0.22799103000000001</v>
      </c>
      <c r="G95" s="137">
        <v>9.717692E-2</v>
      </c>
      <c r="H95" s="159">
        <v>110</v>
      </c>
      <c r="I95" s="160">
        <v>0</v>
      </c>
    </row>
    <row r="96" spans="1:9" ht="17" customHeight="1" x14ac:dyDescent="0.35">
      <c r="A96" s="135" t="s">
        <v>147</v>
      </c>
      <c r="B96" s="136">
        <v>2018</v>
      </c>
      <c r="C96" s="158">
        <v>22</v>
      </c>
      <c r="D96" s="135" t="s">
        <v>53</v>
      </c>
      <c r="E96" s="137">
        <v>0.86718417000000003</v>
      </c>
      <c r="F96" s="138">
        <v>7.573336E-2</v>
      </c>
      <c r="G96" s="137">
        <v>5.7082470000000003E-2</v>
      </c>
      <c r="H96" s="159">
        <v>110</v>
      </c>
      <c r="I96" s="160" t="s">
        <v>149</v>
      </c>
    </row>
    <row r="97" spans="1:9" ht="17" customHeight="1" x14ac:dyDescent="0.35">
      <c r="A97" s="135" t="s">
        <v>147</v>
      </c>
      <c r="B97" s="136">
        <v>2018</v>
      </c>
      <c r="C97" s="158">
        <v>23</v>
      </c>
      <c r="D97" s="135" t="s">
        <v>54</v>
      </c>
      <c r="E97" s="137">
        <v>0.90848492000000003</v>
      </c>
      <c r="F97" s="138">
        <v>7.0435650000000002E-2</v>
      </c>
      <c r="G97" s="137">
        <v>2.1079440000000001E-2</v>
      </c>
      <c r="H97" s="159">
        <v>110</v>
      </c>
      <c r="I97" s="160" t="s">
        <v>149</v>
      </c>
    </row>
    <row r="98" spans="1:9" ht="17" customHeight="1" x14ac:dyDescent="0.35">
      <c r="A98" s="135" t="s">
        <v>147</v>
      </c>
      <c r="B98" s="136">
        <v>2018</v>
      </c>
      <c r="C98" s="158">
        <v>24</v>
      </c>
      <c r="D98" s="135" t="s">
        <v>55</v>
      </c>
      <c r="E98" s="137">
        <v>0.75553521000000001</v>
      </c>
      <c r="F98" s="138">
        <v>0.16929067</v>
      </c>
      <c r="G98" s="137">
        <v>7.5174119999999997E-2</v>
      </c>
      <c r="H98" s="159">
        <v>110</v>
      </c>
      <c r="I98" s="160" t="s">
        <v>149</v>
      </c>
    </row>
    <row r="99" spans="1:9" ht="17" customHeight="1" x14ac:dyDescent="0.35">
      <c r="A99" s="135" t="s">
        <v>159</v>
      </c>
      <c r="B99" s="136">
        <v>2018</v>
      </c>
      <c r="C99" s="158">
        <v>25</v>
      </c>
      <c r="D99" s="135" t="s">
        <v>56</v>
      </c>
      <c r="E99" s="137">
        <v>0.84673633000000004</v>
      </c>
      <c r="F99" s="138">
        <v>0.10071305999999999</v>
      </c>
      <c r="G99" s="137">
        <v>5.2550609999999998E-2</v>
      </c>
      <c r="H99" s="159">
        <v>109</v>
      </c>
      <c r="I99" s="160" t="s">
        <v>149</v>
      </c>
    </row>
    <row r="100" spans="1:9" ht="35" customHeight="1" x14ac:dyDescent="0.35">
      <c r="A100" s="135" t="s">
        <v>147</v>
      </c>
      <c r="B100" s="136">
        <v>2018</v>
      </c>
      <c r="C100" s="158">
        <v>26</v>
      </c>
      <c r="D100" s="135" t="s">
        <v>57</v>
      </c>
      <c r="E100" s="137">
        <v>0.36233957999999999</v>
      </c>
      <c r="F100" s="138">
        <v>0.27242819000000001</v>
      </c>
      <c r="G100" s="137">
        <v>0.36523222999999999</v>
      </c>
      <c r="H100" s="159">
        <v>107</v>
      </c>
      <c r="I100" s="160">
        <v>1</v>
      </c>
    </row>
    <row r="101" spans="1:9" ht="17" customHeight="1" x14ac:dyDescent="0.35">
      <c r="A101" s="135" t="s">
        <v>147</v>
      </c>
      <c r="B101" s="136">
        <v>2018</v>
      </c>
      <c r="C101" s="158">
        <v>27</v>
      </c>
      <c r="D101" s="135" t="s">
        <v>58</v>
      </c>
      <c r="E101" s="137">
        <v>0.54469668999999998</v>
      </c>
      <c r="F101" s="138">
        <v>0.27643354999999997</v>
      </c>
      <c r="G101" s="137">
        <v>0.17886975999999999</v>
      </c>
      <c r="H101" s="159">
        <v>99</v>
      </c>
      <c r="I101" s="160">
        <v>8</v>
      </c>
    </row>
    <row r="102" spans="1:9" ht="17" customHeight="1" x14ac:dyDescent="0.35">
      <c r="A102" s="135" t="s">
        <v>147</v>
      </c>
      <c r="B102" s="136">
        <v>2018</v>
      </c>
      <c r="C102" s="158">
        <v>28</v>
      </c>
      <c r="D102" s="135" t="s">
        <v>160</v>
      </c>
      <c r="E102" s="137">
        <v>0.46583246</v>
      </c>
      <c r="F102" s="138">
        <v>0.19714987</v>
      </c>
      <c r="G102" s="137">
        <v>0.33701767999999999</v>
      </c>
      <c r="H102" s="159">
        <v>106</v>
      </c>
      <c r="I102" s="160">
        <v>2</v>
      </c>
    </row>
    <row r="103" spans="1:9" ht="35" customHeight="1" x14ac:dyDescent="0.35">
      <c r="A103" s="135" t="s">
        <v>147</v>
      </c>
      <c r="B103" s="136">
        <v>2018</v>
      </c>
      <c r="C103" s="158">
        <v>29</v>
      </c>
      <c r="D103" s="135" t="s">
        <v>100</v>
      </c>
      <c r="E103" s="137">
        <v>0.51716956000000003</v>
      </c>
      <c r="F103" s="138">
        <v>0.21155502000000001</v>
      </c>
      <c r="G103" s="137">
        <v>0.27127541999999999</v>
      </c>
      <c r="H103" s="159">
        <v>102</v>
      </c>
      <c r="I103" s="160">
        <v>7</v>
      </c>
    </row>
    <row r="104" spans="1:9" ht="35" customHeight="1" x14ac:dyDescent="0.35">
      <c r="A104" s="135" t="s">
        <v>159</v>
      </c>
      <c r="B104" s="136">
        <v>2018</v>
      </c>
      <c r="C104" s="158">
        <v>30</v>
      </c>
      <c r="D104" s="135" t="s">
        <v>60</v>
      </c>
      <c r="E104" s="137">
        <v>0.62700292000000002</v>
      </c>
      <c r="F104" s="138">
        <v>0.23697578</v>
      </c>
      <c r="G104" s="137">
        <v>0.13602128999999999</v>
      </c>
      <c r="H104" s="159">
        <v>100</v>
      </c>
      <c r="I104" s="160">
        <v>8</v>
      </c>
    </row>
    <row r="105" spans="1:9" ht="17" customHeight="1" x14ac:dyDescent="0.35">
      <c r="A105" s="135" t="s">
        <v>147</v>
      </c>
      <c r="B105" s="136">
        <v>2018</v>
      </c>
      <c r="C105" s="158">
        <v>31</v>
      </c>
      <c r="D105" s="135" t="s">
        <v>61</v>
      </c>
      <c r="E105" s="137">
        <v>0.54642374999999999</v>
      </c>
      <c r="F105" s="138">
        <v>0.17999185000000001</v>
      </c>
      <c r="G105" s="137">
        <v>0.27358440000000001</v>
      </c>
      <c r="H105" s="159">
        <v>109</v>
      </c>
      <c r="I105" s="160">
        <v>0</v>
      </c>
    </row>
    <row r="106" spans="1:9" ht="17" customHeight="1" x14ac:dyDescent="0.35">
      <c r="A106" s="135" t="s">
        <v>147</v>
      </c>
      <c r="B106" s="136">
        <v>2018</v>
      </c>
      <c r="C106" s="158">
        <v>32</v>
      </c>
      <c r="D106" s="135" t="s">
        <v>102</v>
      </c>
      <c r="E106" s="137">
        <v>0.35732847000000001</v>
      </c>
      <c r="F106" s="138">
        <v>0.29891604999999999</v>
      </c>
      <c r="G106" s="137">
        <v>0.34375548</v>
      </c>
      <c r="H106" s="159">
        <v>90</v>
      </c>
      <c r="I106" s="160">
        <v>18</v>
      </c>
    </row>
    <row r="107" spans="1:9" ht="35" customHeight="1" x14ac:dyDescent="0.35">
      <c r="A107" s="135" t="s">
        <v>161</v>
      </c>
      <c r="B107" s="136">
        <v>2018</v>
      </c>
      <c r="C107" s="158">
        <v>33</v>
      </c>
      <c r="D107" s="135" t="s">
        <v>162</v>
      </c>
      <c r="E107" s="137">
        <v>0.51732272999999995</v>
      </c>
      <c r="F107" s="138">
        <v>0.22289785000000001</v>
      </c>
      <c r="G107" s="137">
        <v>0.25977941999999998</v>
      </c>
      <c r="H107" s="159">
        <v>108</v>
      </c>
      <c r="I107" s="160" t="s">
        <v>149</v>
      </c>
    </row>
    <row r="108" spans="1:9" ht="35" customHeight="1" x14ac:dyDescent="0.35">
      <c r="A108" s="135" t="s">
        <v>161</v>
      </c>
      <c r="B108" s="136">
        <v>2018</v>
      </c>
      <c r="C108" s="158">
        <v>34</v>
      </c>
      <c r="D108" s="135" t="s">
        <v>163</v>
      </c>
      <c r="E108" s="137">
        <v>0.38060776000000002</v>
      </c>
      <c r="F108" s="138">
        <v>0.23924962</v>
      </c>
      <c r="G108" s="137">
        <v>0.38014261999999999</v>
      </c>
      <c r="H108" s="159">
        <v>109</v>
      </c>
      <c r="I108" s="160" t="s">
        <v>149</v>
      </c>
    </row>
    <row r="109" spans="1:9" ht="35" customHeight="1" x14ac:dyDescent="0.35">
      <c r="A109" s="135" t="s">
        <v>161</v>
      </c>
      <c r="B109" s="136">
        <v>2018</v>
      </c>
      <c r="C109" s="158">
        <v>35</v>
      </c>
      <c r="D109" s="135" t="s">
        <v>164</v>
      </c>
      <c r="E109" s="137">
        <v>0.54939167</v>
      </c>
      <c r="F109" s="138">
        <v>0.25306567000000002</v>
      </c>
      <c r="G109" s="137">
        <v>0.19754266000000001</v>
      </c>
      <c r="H109" s="159">
        <v>108</v>
      </c>
      <c r="I109" s="160" t="s">
        <v>149</v>
      </c>
    </row>
    <row r="110" spans="1:9" ht="35" customHeight="1" x14ac:dyDescent="0.35">
      <c r="A110" s="135" t="s">
        <v>161</v>
      </c>
      <c r="B110" s="136">
        <v>2018</v>
      </c>
      <c r="C110" s="158">
        <v>36</v>
      </c>
      <c r="D110" s="135" t="s">
        <v>165</v>
      </c>
      <c r="E110" s="137">
        <v>0.63683842999999996</v>
      </c>
      <c r="F110" s="138">
        <v>0.22361035000000001</v>
      </c>
      <c r="G110" s="137">
        <v>0.13955121000000001</v>
      </c>
      <c r="H110" s="159">
        <v>108</v>
      </c>
      <c r="I110" s="160" t="s">
        <v>149</v>
      </c>
    </row>
    <row r="111" spans="1:9" ht="35" customHeight="1" x14ac:dyDescent="0.35">
      <c r="A111" s="135" t="s">
        <v>161</v>
      </c>
      <c r="B111" s="136">
        <v>2018</v>
      </c>
      <c r="C111" s="158">
        <v>37</v>
      </c>
      <c r="D111" s="135" t="s">
        <v>65</v>
      </c>
      <c r="E111" s="137">
        <v>0.53148521999999998</v>
      </c>
      <c r="F111" s="138">
        <v>0.22617103</v>
      </c>
      <c r="G111" s="137">
        <v>0.24234374</v>
      </c>
      <c r="H111" s="159">
        <v>109</v>
      </c>
      <c r="I111" s="160" t="s">
        <v>149</v>
      </c>
    </row>
    <row r="112" spans="1:9" ht="35" customHeight="1" x14ac:dyDescent="0.35">
      <c r="A112" s="135" t="s">
        <v>161</v>
      </c>
      <c r="B112" s="136">
        <v>2018</v>
      </c>
      <c r="C112" s="158">
        <v>38</v>
      </c>
      <c r="D112" s="135" t="s">
        <v>166</v>
      </c>
      <c r="E112" s="137">
        <v>0.52151645000000002</v>
      </c>
      <c r="F112" s="138">
        <v>0.26074876000000002</v>
      </c>
      <c r="G112" s="137">
        <v>0.21773479000000001</v>
      </c>
      <c r="H112" s="159">
        <v>108</v>
      </c>
      <c r="I112" s="160" t="s">
        <v>149</v>
      </c>
    </row>
    <row r="113" spans="1:9" ht="17" customHeight="1" x14ac:dyDescent="0.35">
      <c r="A113" s="135" t="s">
        <v>147</v>
      </c>
      <c r="B113" s="136">
        <v>2017</v>
      </c>
      <c r="C113" s="158">
        <v>1</v>
      </c>
      <c r="D113" s="135" t="s">
        <v>148</v>
      </c>
      <c r="E113" s="137">
        <v>0.66148551</v>
      </c>
      <c r="F113" s="138">
        <v>0.16414060999999999</v>
      </c>
      <c r="G113" s="137">
        <v>0.17437388000000001</v>
      </c>
      <c r="H113" s="159">
        <v>111</v>
      </c>
      <c r="I113" s="160" t="s">
        <v>149</v>
      </c>
    </row>
    <row r="114" spans="1:9" ht="17" customHeight="1" x14ac:dyDescent="0.35">
      <c r="A114" s="135" t="s">
        <v>147</v>
      </c>
      <c r="B114" s="136">
        <v>2017</v>
      </c>
      <c r="C114" s="158">
        <v>2</v>
      </c>
      <c r="D114" s="135" t="s">
        <v>18</v>
      </c>
      <c r="E114" s="137">
        <v>0.68112066000000004</v>
      </c>
      <c r="F114" s="138">
        <v>0.18570547000000001</v>
      </c>
      <c r="G114" s="137">
        <v>0.13317387</v>
      </c>
      <c r="H114" s="159">
        <v>110</v>
      </c>
      <c r="I114" s="160" t="s">
        <v>149</v>
      </c>
    </row>
    <row r="115" spans="1:9" ht="17" customHeight="1" x14ac:dyDescent="0.35">
      <c r="A115" s="135" t="s">
        <v>147</v>
      </c>
      <c r="B115" s="136">
        <v>2017</v>
      </c>
      <c r="C115" s="158">
        <v>3</v>
      </c>
      <c r="D115" s="135" t="s">
        <v>20</v>
      </c>
      <c r="E115" s="137">
        <v>0.77103869999999997</v>
      </c>
      <c r="F115" s="138">
        <v>0.18436628999999999</v>
      </c>
      <c r="G115" s="137">
        <v>4.4595009999999997E-2</v>
      </c>
      <c r="H115" s="159">
        <v>109</v>
      </c>
      <c r="I115" s="160" t="s">
        <v>149</v>
      </c>
    </row>
    <row r="116" spans="1:9" ht="17" customHeight="1" x14ac:dyDescent="0.35">
      <c r="A116" s="135" t="s">
        <v>147</v>
      </c>
      <c r="B116" s="136">
        <v>2017</v>
      </c>
      <c r="C116" s="158">
        <v>4</v>
      </c>
      <c r="D116" s="135" t="s">
        <v>24</v>
      </c>
      <c r="E116" s="137">
        <v>0.77809932000000004</v>
      </c>
      <c r="F116" s="138">
        <v>0.14249582</v>
      </c>
      <c r="G116" s="137">
        <v>7.9404859999999994E-2</v>
      </c>
      <c r="H116" s="159">
        <v>110</v>
      </c>
      <c r="I116" s="160" t="s">
        <v>149</v>
      </c>
    </row>
    <row r="117" spans="1:9" ht="17" customHeight="1" x14ac:dyDescent="0.35">
      <c r="A117" s="135" t="s">
        <v>147</v>
      </c>
      <c r="B117" s="136">
        <v>2017</v>
      </c>
      <c r="C117" s="158">
        <v>5</v>
      </c>
      <c r="D117" s="135" t="s">
        <v>150</v>
      </c>
      <c r="E117" s="137">
        <v>0.45750183999999999</v>
      </c>
      <c r="F117" s="138">
        <v>0.23700421999999999</v>
      </c>
      <c r="G117" s="137">
        <v>0.30549394000000002</v>
      </c>
      <c r="H117" s="159">
        <v>108</v>
      </c>
      <c r="I117" s="160">
        <v>1</v>
      </c>
    </row>
    <row r="118" spans="1:9" ht="17" customHeight="1" x14ac:dyDescent="0.35">
      <c r="A118" s="135" t="s">
        <v>147</v>
      </c>
      <c r="B118" s="136">
        <v>2017</v>
      </c>
      <c r="C118" s="158">
        <v>6</v>
      </c>
      <c r="D118" s="135" t="s">
        <v>151</v>
      </c>
      <c r="E118" s="137">
        <v>0.66235619999999995</v>
      </c>
      <c r="F118" s="138">
        <v>0.14889246</v>
      </c>
      <c r="G118" s="137">
        <v>0.18875133999999999</v>
      </c>
      <c r="H118" s="159">
        <v>109</v>
      </c>
      <c r="I118" s="160">
        <v>0</v>
      </c>
    </row>
    <row r="119" spans="1:9" ht="17" customHeight="1" x14ac:dyDescent="0.35">
      <c r="A119" s="135" t="s">
        <v>147</v>
      </c>
      <c r="B119" s="136">
        <v>2017</v>
      </c>
      <c r="C119" s="158">
        <v>7</v>
      </c>
      <c r="D119" s="135" t="s">
        <v>189</v>
      </c>
      <c r="E119" s="137">
        <v>0.77823215000000001</v>
      </c>
      <c r="F119" s="138">
        <v>0.17021797999999999</v>
      </c>
      <c r="G119" s="137">
        <v>5.1549869999999998E-2</v>
      </c>
      <c r="H119" s="159">
        <v>107</v>
      </c>
      <c r="I119" s="160">
        <v>3</v>
      </c>
    </row>
    <row r="120" spans="1:9" ht="17" customHeight="1" x14ac:dyDescent="0.35">
      <c r="A120" s="135" t="s">
        <v>147</v>
      </c>
      <c r="B120" s="136">
        <v>2017</v>
      </c>
      <c r="C120" s="158">
        <v>8</v>
      </c>
      <c r="D120" s="135" t="s">
        <v>153</v>
      </c>
      <c r="E120" s="137">
        <v>0.58837985000000004</v>
      </c>
      <c r="F120" s="138">
        <v>0.31476822999999998</v>
      </c>
      <c r="G120" s="137">
        <v>9.6851919999999994E-2</v>
      </c>
      <c r="H120" s="159">
        <v>96</v>
      </c>
      <c r="I120" s="160">
        <v>14</v>
      </c>
    </row>
    <row r="121" spans="1:9" ht="17" customHeight="1" x14ac:dyDescent="0.35">
      <c r="A121" s="135" t="s">
        <v>147</v>
      </c>
      <c r="B121" s="136">
        <v>2017</v>
      </c>
      <c r="C121" s="158">
        <v>9</v>
      </c>
      <c r="D121" s="135" t="s">
        <v>154</v>
      </c>
      <c r="E121" s="137">
        <v>0.90511682999999998</v>
      </c>
      <c r="F121" s="138">
        <v>5.8694830000000003E-2</v>
      </c>
      <c r="G121" s="137">
        <v>3.6188329999999998E-2</v>
      </c>
      <c r="H121" s="159">
        <v>111</v>
      </c>
      <c r="I121" s="160" t="s">
        <v>149</v>
      </c>
    </row>
    <row r="122" spans="1:9" ht="17" customHeight="1" x14ac:dyDescent="0.35">
      <c r="A122" s="135" t="s">
        <v>147</v>
      </c>
      <c r="B122" s="136">
        <v>2017</v>
      </c>
      <c r="C122" s="158">
        <v>10</v>
      </c>
      <c r="D122" s="135" t="s">
        <v>42</v>
      </c>
      <c r="E122" s="137">
        <v>0.32503955000000001</v>
      </c>
      <c r="F122" s="138">
        <v>0.49004657000000001</v>
      </c>
      <c r="G122" s="137">
        <v>0.18491389</v>
      </c>
      <c r="H122" s="159">
        <v>90</v>
      </c>
      <c r="I122" s="160">
        <v>20</v>
      </c>
    </row>
    <row r="123" spans="1:9" ht="17" customHeight="1" x14ac:dyDescent="0.35">
      <c r="A123" s="135" t="s">
        <v>147</v>
      </c>
      <c r="B123" s="136">
        <v>2017</v>
      </c>
      <c r="C123" s="158">
        <v>12</v>
      </c>
      <c r="D123" s="135" t="s">
        <v>155</v>
      </c>
      <c r="E123" s="137">
        <v>0.37770548999999998</v>
      </c>
      <c r="F123" s="138">
        <v>0.42093739000000002</v>
      </c>
      <c r="G123" s="137">
        <v>0.20135712</v>
      </c>
      <c r="H123" s="159">
        <v>98</v>
      </c>
      <c r="I123" s="160">
        <v>12</v>
      </c>
    </row>
    <row r="124" spans="1:9" ht="35" customHeight="1" x14ac:dyDescent="0.35">
      <c r="A124" s="135" t="s">
        <v>147</v>
      </c>
      <c r="B124" s="136">
        <v>2017</v>
      </c>
      <c r="C124" s="158">
        <v>13</v>
      </c>
      <c r="D124" s="135" t="s">
        <v>190</v>
      </c>
      <c r="E124" s="137">
        <v>0.88687709000000003</v>
      </c>
      <c r="F124" s="138">
        <v>8.3739419999999995E-2</v>
      </c>
      <c r="G124" s="137">
        <v>2.9383490000000002E-2</v>
      </c>
      <c r="H124" s="159">
        <v>106</v>
      </c>
      <c r="I124" s="160">
        <v>3</v>
      </c>
    </row>
    <row r="125" spans="1:9" ht="17" customHeight="1" x14ac:dyDescent="0.35">
      <c r="A125" s="135" t="s">
        <v>147</v>
      </c>
      <c r="B125" s="136">
        <v>2017</v>
      </c>
      <c r="C125" s="158">
        <v>14</v>
      </c>
      <c r="D125" s="135" t="s">
        <v>45</v>
      </c>
      <c r="E125" s="137">
        <v>0.64446846000000002</v>
      </c>
      <c r="F125" s="138">
        <v>0.24070622</v>
      </c>
      <c r="G125" s="137">
        <v>0.11482531999999999</v>
      </c>
      <c r="H125" s="159">
        <v>103</v>
      </c>
      <c r="I125" s="160">
        <v>5</v>
      </c>
    </row>
    <row r="126" spans="1:9" ht="17" customHeight="1" x14ac:dyDescent="0.35">
      <c r="A126" s="135" t="s">
        <v>147</v>
      </c>
      <c r="B126" s="136">
        <v>2017</v>
      </c>
      <c r="C126" s="158">
        <v>15</v>
      </c>
      <c r="D126" s="135" t="s">
        <v>46</v>
      </c>
      <c r="E126" s="137">
        <v>0.64979025000000001</v>
      </c>
      <c r="F126" s="138">
        <v>0.23148845000000001</v>
      </c>
      <c r="G126" s="137">
        <v>0.1187213</v>
      </c>
      <c r="H126" s="159">
        <v>105</v>
      </c>
      <c r="I126" s="160">
        <v>3</v>
      </c>
    </row>
    <row r="127" spans="1:9" ht="17" customHeight="1" x14ac:dyDescent="0.35">
      <c r="A127" s="135" t="s">
        <v>147</v>
      </c>
      <c r="B127" s="136">
        <v>2017</v>
      </c>
      <c r="C127" s="158">
        <v>16</v>
      </c>
      <c r="D127" s="135" t="s">
        <v>47</v>
      </c>
      <c r="E127" s="137">
        <v>0.83828020999999997</v>
      </c>
      <c r="F127" s="138">
        <v>0.14391786000000001</v>
      </c>
      <c r="G127" s="137">
        <v>1.7801930000000001E-2</v>
      </c>
      <c r="H127" s="159">
        <v>108</v>
      </c>
      <c r="I127" s="160">
        <v>1</v>
      </c>
    </row>
    <row r="128" spans="1:9" ht="17" customHeight="1" x14ac:dyDescent="0.35">
      <c r="A128" s="135" t="s">
        <v>147</v>
      </c>
      <c r="B128" s="136">
        <v>2017</v>
      </c>
      <c r="C128" s="158">
        <v>17</v>
      </c>
      <c r="D128" s="135" t="s">
        <v>157</v>
      </c>
      <c r="E128" s="137">
        <v>0.65288663000000002</v>
      </c>
      <c r="F128" s="138">
        <v>0.22888448</v>
      </c>
      <c r="G128" s="137">
        <v>0.11822889</v>
      </c>
      <c r="H128" s="159">
        <v>109</v>
      </c>
      <c r="I128" s="160" t="s">
        <v>149</v>
      </c>
    </row>
    <row r="129" spans="1:9" ht="17" customHeight="1" x14ac:dyDescent="0.35">
      <c r="A129" s="135" t="s">
        <v>147</v>
      </c>
      <c r="B129" s="136">
        <v>2017</v>
      </c>
      <c r="C129" s="158">
        <v>18</v>
      </c>
      <c r="D129" s="135" t="s">
        <v>158</v>
      </c>
      <c r="E129" s="137">
        <v>0.40479324999999999</v>
      </c>
      <c r="F129" s="138">
        <v>0.32797738999999998</v>
      </c>
      <c r="G129" s="137">
        <v>0.26722936000000003</v>
      </c>
      <c r="H129" s="159">
        <v>92</v>
      </c>
      <c r="I129" s="160">
        <v>16</v>
      </c>
    </row>
    <row r="130" spans="1:9" ht="17" customHeight="1" x14ac:dyDescent="0.35">
      <c r="A130" s="135" t="s">
        <v>147</v>
      </c>
      <c r="B130" s="136">
        <v>2017</v>
      </c>
      <c r="C130" s="158">
        <v>19</v>
      </c>
      <c r="D130" s="135" t="s">
        <v>50</v>
      </c>
      <c r="E130" s="137">
        <v>0.80582169000000003</v>
      </c>
      <c r="F130" s="138">
        <v>0.14944394999999999</v>
      </c>
      <c r="G130" s="137">
        <v>4.4734360000000001E-2</v>
      </c>
      <c r="H130" s="159">
        <v>107</v>
      </c>
      <c r="I130" s="160">
        <v>1</v>
      </c>
    </row>
    <row r="131" spans="1:9" ht="17" customHeight="1" x14ac:dyDescent="0.35">
      <c r="A131" s="135" t="s">
        <v>147</v>
      </c>
      <c r="B131" s="136">
        <v>2017</v>
      </c>
      <c r="C131" s="158">
        <v>20</v>
      </c>
      <c r="D131" s="135" t="s">
        <v>51</v>
      </c>
      <c r="E131" s="137">
        <v>0.72536299999999998</v>
      </c>
      <c r="F131" s="138">
        <v>0.24134463</v>
      </c>
      <c r="G131" s="137">
        <v>3.3292370000000002E-2</v>
      </c>
      <c r="H131" s="159">
        <v>92</v>
      </c>
      <c r="I131" s="160">
        <v>16</v>
      </c>
    </row>
    <row r="132" spans="1:9" ht="17" customHeight="1" x14ac:dyDescent="0.35">
      <c r="A132" s="135" t="s">
        <v>147</v>
      </c>
      <c r="B132" s="136">
        <v>2017</v>
      </c>
      <c r="C132" s="158">
        <v>21</v>
      </c>
      <c r="D132" s="135" t="s">
        <v>52</v>
      </c>
      <c r="E132" s="137">
        <v>0.60926011999999996</v>
      </c>
      <c r="F132" s="138">
        <v>0.29896583999999998</v>
      </c>
      <c r="G132" s="137">
        <v>9.1774049999999996E-2</v>
      </c>
      <c r="H132" s="159">
        <v>105</v>
      </c>
      <c r="I132" s="160">
        <v>3</v>
      </c>
    </row>
    <row r="133" spans="1:9" ht="17" customHeight="1" x14ac:dyDescent="0.35">
      <c r="A133" s="135" t="s">
        <v>147</v>
      </c>
      <c r="B133" s="136">
        <v>2017</v>
      </c>
      <c r="C133" s="158">
        <v>22</v>
      </c>
      <c r="D133" s="135" t="s">
        <v>53</v>
      </c>
      <c r="E133" s="137">
        <v>0.86938280000000001</v>
      </c>
      <c r="F133" s="138">
        <v>0.11090034</v>
      </c>
      <c r="G133" s="137">
        <v>1.9716859999999999E-2</v>
      </c>
      <c r="H133" s="159">
        <v>108</v>
      </c>
      <c r="I133" s="160" t="s">
        <v>149</v>
      </c>
    </row>
    <row r="134" spans="1:9" ht="17" customHeight="1" x14ac:dyDescent="0.35">
      <c r="A134" s="135" t="s">
        <v>147</v>
      </c>
      <c r="B134" s="136">
        <v>2017</v>
      </c>
      <c r="C134" s="158">
        <v>23</v>
      </c>
      <c r="D134" s="135" t="s">
        <v>54</v>
      </c>
      <c r="E134" s="137">
        <v>0.87763502999999998</v>
      </c>
      <c r="F134" s="138">
        <v>0.10264811</v>
      </c>
      <c r="G134" s="137">
        <v>1.9716859999999999E-2</v>
      </c>
      <c r="H134" s="159">
        <v>108</v>
      </c>
      <c r="I134" s="160" t="s">
        <v>149</v>
      </c>
    </row>
    <row r="135" spans="1:9" ht="17" customHeight="1" x14ac:dyDescent="0.35">
      <c r="A135" s="135" t="s">
        <v>147</v>
      </c>
      <c r="B135" s="136">
        <v>2017</v>
      </c>
      <c r="C135" s="158">
        <v>24</v>
      </c>
      <c r="D135" s="135" t="s">
        <v>55</v>
      </c>
      <c r="E135" s="137">
        <v>0.78400563000000001</v>
      </c>
      <c r="F135" s="138">
        <v>0.17573291999999999</v>
      </c>
      <c r="G135" s="137">
        <v>4.0261449999999997E-2</v>
      </c>
      <c r="H135" s="159">
        <v>108</v>
      </c>
      <c r="I135" s="160" t="s">
        <v>149</v>
      </c>
    </row>
    <row r="136" spans="1:9" ht="17" customHeight="1" x14ac:dyDescent="0.35">
      <c r="A136" s="135" t="s">
        <v>159</v>
      </c>
      <c r="B136" s="136">
        <v>2017</v>
      </c>
      <c r="C136" s="158">
        <v>25</v>
      </c>
      <c r="D136" s="135" t="s">
        <v>56</v>
      </c>
      <c r="E136" s="137">
        <v>0.87023340999999999</v>
      </c>
      <c r="F136" s="138">
        <v>0.1005549</v>
      </c>
      <c r="G136" s="137">
        <v>2.92117E-2</v>
      </c>
      <c r="H136" s="159">
        <v>107</v>
      </c>
      <c r="I136" s="160" t="s">
        <v>149</v>
      </c>
    </row>
    <row r="137" spans="1:9" ht="35" customHeight="1" x14ac:dyDescent="0.35">
      <c r="A137" s="135" t="s">
        <v>147</v>
      </c>
      <c r="B137" s="136">
        <v>2017</v>
      </c>
      <c r="C137" s="158">
        <v>26</v>
      </c>
      <c r="D137" s="135" t="s">
        <v>57</v>
      </c>
      <c r="E137" s="137">
        <v>0.39901569999999997</v>
      </c>
      <c r="F137" s="138">
        <v>0.32131405000000002</v>
      </c>
      <c r="G137" s="137">
        <v>0.27967025000000001</v>
      </c>
      <c r="H137" s="159">
        <v>90</v>
      </c>
      <c r="I137" s="160">
        <v>18</v>
      </c>
    </row>
    <row r="138" spans="1:9" ht="17" customHeight="1" x14ac:dyDescent="0.35">
      <c r="A138" s="135" t="s">
        <v>147</v>
      </c>
      <c r="B138" s="136">
        <v>2017</v>
      </c>
      <c r="C138" s="158">
        <v>27</v>
      </c>
      <c r="D138" s="135" t="s">
        <v>58</v>
      </c>
      <c r="E138" s="137">
        <v>0.46378026999999999</v>
      </c>
      <c r="F138" s="138">
        <v>0.42978207000000002</v>
      </c>
      <c r="G138" s="137">
        <v>0.10643766</v>
      </c>
      <c r="H138" s="159">
        <v>80</v>
      </c>
      <c r="I138" s="160">
        <v>28</v>
      </c>
    </row>
    <row r="139" spans="1:9" ht="17" customHeight="1" x14ac:dyDescent="0.35">
      <c r="A139" s="135" t="s">
        <v>147</v>
      </c>
      <c r="B139" s="136">
        <v>2017</v>
      </c>
      <c r="C139" s="158">
        <v>28</v>
      </c>
      <c r="D139" s="135" t="s">
        <v>191</v>
      </c>
      <c r="E139" s="137">
        <v>0.57539627999999998</v>
      </c>
      <c r="F139" s="138">
        <v>0.29379525000000001</v>
      </c>
      <c r="G139" s="137">
        <v>0.13080847000000001</v>
      </c>
      <c r="H139" s="159">
        <v>98</v>
      </c>
      <c r="I139" s="160">
        <v>8</v>
      </c>
    </row>
    <row r="140" spans="1:9" ht="35" customHeight="1" x14ac:dyDescent="0.35">
      <c r="A140" s="135" t="s">
        <v>147</v>
      </c>
      <c r="B140" s="136">
        <v>2017</v>
      </c>
      <c r="C140" s="158">
        <v>29</v>
      </c>
      <c r="D140" s="135" t="s">
        <v>100</v>
      </c>
      <c r="E140" s="137">
        <v>0.56124167000000003</v>
      </c>
      <c r="F140" s="138">
        <v>0.23594224999999999</v>
      </c>
      <c r="G140" s="137">
        <v>0.20281609</v>
      </c>
      <c r="H140" s="159">
        <v>95</v>
      </c>
      <c r="I140" s="160">
        <v>10</v>
      </c>
    </row>
    <row r="141" spans="1:9" ht="35" customHeight="1" x14ac:dyDescent="0.35">
      <c r="A141" s="135" t="s">
        <v>159</v>
      </c>
      <c r="B141" s="136">
        <v>2017</v>
      </c>
      <c r="C141" s="158">
        <v>30</v>
      </c>
      <c r="D141" s="135" t="s">
        <v>60</v>
      </c>
      <c r="E141" s="137">
        <v>0.65887974999999999</v>
      </c>
      <c r="F141" s="138">
        <v>0.18039499000000001</v>
      </c>
      <c r="G141" s="137">
        <v>0.16072527</v>
      </c>
      <c r="H141" s="159">
        <v>68</v>
      </c>
      <c r="I141" s="160">
        <v>40</v>
      </c>
    </row>
    <row r="142" spans="1:9" ht="17" customHeight="1" x14ac:dyDescent="0.35">
      <c r="A142" s="135" t="s">
        <v>147</v>
      </c>
      <c r="B142" s="136">
        <v>2017</v>
      </c>
      <c r="C142" s="158">
        <v>31</v>
      </c>
      <c r="D142" s="135" t="s">
        <v>61</v>
      </c>
      <c r="E142" s="137">
        <v>0.49184348999999999</v>
      </c>
      <c r="F142" s="138">
        <v>0.34102451</v>
      </c>
      <c r="G142" s="137">
        <v>0.167132</v>
      </c>
      <c r="H142" s="159">
        <v>86</v>
      </c>
      <c r="I142" s="160">
        <v>22</v>
      </c>
    </row>
    <row r="143" spans="1:9" ht="17" customHeight="1" x14ac:dyDescent="0.35">
      <c r="A143" s="135" t="s">
        <v>147</v>
      </c>
      <c r="B143" s="136">
        <v>2017</v>
      </c>
      <c r="C143" s="158">
        <v>32</v>
      </c>
      <c r="D143" s="135" t="s">
        <v>102</v>
      </c>
      <c r="E143" s="137">
        <v>0.32466774999999998</v>
      </c>
      <c r="F143" s="138">
        <v>0.41431114000000002</v>
      </c>
      <c r="G143" s="137">
        <v>0.26102111</v>
      </c>
      <c r="H143" s="159">
        <v>65</v>
      </c>
      <c r="I143" s="160">
        <v>43</v>
      </c>
    </row>
    <row r="144" spans="1:9" ht="35" customHeight="1" x14ac:dyDescent="0.35">
      <c r="A144" s="135" t="s">
        <v>161</v>
      </c>
      <c r="B144" s="136">
        <v>2017</v>
      </c>
      <c r="C144" s="158">
        <v>33</v>
      </c>
      <c r="D144" s="135" t="s">
        <v>162</v>
      </c>
      <c r="E144" s="137">
        <v>0.53668874</v>
      </c>
      <c r="F144" s="138">
        <v>0.31951623000000001</v>
      </c>
      <c r="G144" s="137">
        <v>0.14379502999999999</v>
      </c>
      <c r="H144" s="159">
        <v>107</v>
      </c>
      <c r="I144" s="160" t="s">
        <v>149</v>
      </c>
    </row>
    <row r="145" spans="1:9" ht="35" customHeight="1" x14ac:dyDescent="0.35">
      <c r="A145" s="135" t="s">
        <v>161</v>
      </c>
      <c r="B145" s="136">
        <v>2017</v>
      </c>
      <c r="C145" s="158">
        <v>34</v>
      </c>
      <c r="D145" s="135" t="s">
        <v>163</v>
      </c>
      <c r="E145" s="137">
        <v>0.49153458999999999</v>
      </c>
      <c r="F145" s="138">
        <v>0.23287716999999999</v>
      </c>
      <c r="G145" s="137">
        <v>0.27558823999999998</v>
      </c>
      <c r="H145" s="159">
        <v>107</v>
      </c>
      <c r="I145" s="160" t="s">
        <v>149</v>
      </c>
    </row>
    <row r="146" spans="1:9" ht="35" customHeight="1" x14ac:dyDescent="0.35">
      <c r="A146" s="135" t="s">
        <v>161</v>
      </c>
      <c r="B146" s="136">
        <v>2017</v>
      </c>
      <c r="C146" s="158">
        <v>35</v>
      </c>
      <c r="D146" s="135" t="s">
        <v>164</v>
      </c>
      <c r="E146" s="137">
        <v>0.48293976</v>
      </c>
      <c r="F146" s="138">
        <v>0.35119030000000001</v>
      </c>
      <c r="G146" s="137">
        <v>0.16586993999999999</v>
      </c>
      <c r="H146" s="159">
        <v>106</v>
      </c>
      <c r="I146" s="160" t="s">
        <v>149</v>
      </c>
    </row>
    <row r="147" spans="1:9" ht="35" customHeight="1" x14ac:dyDescent="0.35">
      <c r="A147" s="135" t="s">
        <v>161</v>
      </c>
      <c r="B147" s="136">
        <v>2017</v>
      </c>
      <c r="C147" s="158">
        <v>36</v>
      </c>
      <c r="D147" s="135" t="s">
        <v>165</v>
      </c>
      <c r="E147" s="137">
        <v>0.64135447999999995</v>
      </c>
      <c r="F147" s="138">
        <v>0.19949412</v>
      </c>
      <c r="G147" s="137">
        <v>0.1591514</v>
      </c>
      <c r="H147" s="159">
        <v>105</v>
      </c>
      <c r="I147" s="160" t="s">
        <v>149</v>
      </c>
    </row>
    <row r="148" spans="1:9" ht="35" customHeight="1" x14ac:dyDescent="0.35">
      <c r="A148" s="135" t="s">
        <v>161</v>
      </c>
      <c r="B148" s="136">
        <v>2017</v>
      </c>
      <c r="C148" s="158">
        <v>37</v>
      </c>
      <c r="D148" s="135" t="s">
        <v>65</v>
      </c>
      <c r="E148" s="137">
        <v>0.56022766000000002</v>
      </c>
      <c r="F148" s="138">
        <v>0.20946804999999999</v>
      </c>
      <c r="G148" s="137">
        <v>0.23030428999999999</v>
      </c>
      <c r="H148" s="159">
        <v>106</v>
      </c>
      <c r="I148" s="160" t="s">
        <v>149</v>
      </c>
    </row>
    <row r="149" spans="1:9" ht="35" customHeight="1" x14ac:dyDescent="0.35">
      <c r="A149" s="135" t="s">
        <v>161</v>
      </c>
      <c r="B149" s="136">
        <v>2017</v>
      </c>
      <c r="C149" s="158">
        <v>38</v>
      </c>
      <c r="D149" s="135" t="s">
        <v>166</v>
      </c>
      <c r="E149" s="137">
        <v>0.60024843000000005</v>
      </c>
      <c r="F149" s="138">
        <v>0.22755267000000001</v>
      </c>
      <c r="G149" s="137">
        <v>0.17219888999999999</v>
      </c>
      <c r="H149" s="159">
        <v>107</v>
      </c>
      <c r="I149" s="160" t="s">
        <v>149</v>
      </c>
    </row>
    <row r="150" spans="1:9" ht="17" customHeight="1" x14ac:dyDescent="0.35">
      <c r="A150" s="135" t="s">
        <v>147</v>
      </c>
      <c r="B150" s="136">
        <v>2016</v>
      </c>
      <c r="C150" s="158">
        <v>1</v>
      </c>
      <c r="D150" s="135" t="s">
        <v>148</v>
      </c>
      <c r="E150" s="137">
        <v>0.66089772000000002</v>
      </c>
      <c r="F150" s="138">
        <v>0.17088142000000001</v>
      </c>
      <c r="G150" s="137">
        <v>0.16822086999999999</v>
      </c>
      <c r="H150" s="159">
        <v>98</v>
      </c>
      <c r="I150" s="160" t="s">
        <v>149</v>
      </c>
    </row>
    <row r="151" spans="1:9" ht="17" customHeight="1" x14ac:dyDescent="0.35">
      <c r="A151" s="135" t="s">
        <v>147</v>
      </c>
      <c r="B151" s="136">
        <v>2016</v>
      </c>
      <c r="C151" s="158">
        <v>2</v>
      </c>
      <c r="D151" s="135" t="s">
        <v>18</v>
      </c>
      <c r="E151" s="137">
        <v>0.62140757999999996</v>
      </c>
      <c r="F151" s="138">
        <v>0.16987052</v>
      </c>
      <c r="G151" s="137">
        <v>0.20872189999999999</v>
      </c>
      <c r="H151" s="159">
        <v>97</v>
      </c>
      <c r="I151" s="160" t="s">
        <v>149</v>
      </c>
    </row>
    <row r="152" spans="1:9" ht="17" customHeight="1" x14ac:dyDescent="0.35">
      <c r="A152" s="135" t="s">
        <v>147</v>
      </c>
      <c r="B152" s="136">
        <v>2016</v>
      </c>
      <c r="C152" s="158">
        <v>3</v>
      </c>
      <c r="D152" s="135" t="s">
        <v>20</v>
      </c>
      <c r="E152" s="137">
        <v>0.75218664000000002</v>
      </c>
      <c r="F152" s="138">
        <v>0.12881128999999999</v>
      </c>
      <c r="G152" s="137">
        <v>0.11900206000000001</v>
      </c>
      <c r="H152" s="159">
        <v>98</v>
      </c>
      <c r="I152" s="160" t="s">
        <v>149</v>
      </c>
    </row>
    <row r="153" spans="1:9" ht="17" customHeight="1" x14ac:dyDescent="0.35">
      <c r="A153" s="135" t="s">
        <v>147</v>
      </c>
      <c r="B153" s="136">
        <v>2016</v>
      </c>
      <c r="C153" s="158">
        <v>4</v>
      </c>
      <c r="D153" s="135" t="s">
        <v>24</v>
      </c>
      <c r="E153" s="137">
        <v>0.70640320999999995</v>
      </c>
      <c r="F153" s="138">
        <v>0.18329906000000001</v>
      </c>
      <c r="G153" s="137">
        <v>0.11029773</v>
      </c>
      <c r="H153" s="159">
        <v>98</v>
      </c>
      <c r="I153" s="160" t="s">
        <v>149</v>
      </c>
    </row>
    <row r="154" spans="1:9" ht="17" customHeight="1" x14ac:dyDescent="0.35">
      <c r="A154" s="135" t="s">
        <v>147</v>
      </c>
      <c r="B154" s="136">
        <v>2016</v>
      </c>
      <c r="C154" s="158">
        <v>5</v>
      </c>
      <c r="D154" s="135" t="s">
        <v>150</v>
      </c>
      <c r="E154" s="137">
        <v>0.32333302000000003</v>
      </c>
      <c r="F154" s="138">
        <v>0.16350703</v>
      </c>
      <c r="G154" s="137">
        <v>0.51315995000000003</v>
      </c>
      <c r="H154" s="159">
        <v>96</v>
      </c>
      <c r="I154" s="160">
        <v>0</v>
      </c>
    </row>
    <row r="155" spans="1:9" ht="17" customHeight="1" x14ac:dyDescent="0.35">
      <c r="A155" s="135" t="s">
        <v>147</v>
      </c>
      <c r="B155" s="136">
        <v>2016</v>
      </c>
      <c r="C155" s="158">
        <v>6</v>
      </c>
      <c r="D155" s="135" t="s">
        <v>151</v>
      </c>
      <c r="E155" s="137">
        <v>0.57868454000000003</v>
      </c>
      <c r="F155" s="138">
        <v>0.1421589</v>
      </c>
      <c r="G155" s="137">
        <v>0.27915656999999999</v>
      </c>
      <c r="H155" s="159">
        <v>98</v>
      </c>
      <c r="I155" s="160">
        <v>0</v>
      </c>
    </row>
    <row r="156" spans="1:9" ht="17" customHeight="1" x14ac:dyDescent="0.35">
      <c r="A156" s="135" t="s">
        <v>147</v>
      </c>
      <c r="B156" s="136">
        <v>2016</v>
      </c>
      <c r="C156" s="158">
        <v>7</v>
      </c>
      <c r="D156" s="135" t="s">
        <v>189</v>
      </c>
      <c r="E156" s="137">
        <v>0.84566743</v>
      </c>
      <c r="F156" s="138">
        <v>7.2609170000000001E-2</v>
      </c>
      <c r="G156" s="137">
        <v>8.1723409999999996E-2</v>
      </c>
      <c r="H156" s="159">
        <v>97</v>
      </c>
      <c r="I156" s="160">
        <v>0</v>
      </c>
    </row>
    <row r="157" spans="1:9" ht="17" customHeight="1" x14ac:dyDescent="0.35">
      <c r="A157" s="135" t="s">
        <v>147</v>
      </c>
      <c r="B157" s="136">
        <v>2016</v>
      </c>
      <c r="C157" s="158">
        <v>8</v>
      </c>
      <c r="D157" s="135" t="s">
        <v>153</v>
      </c>
      <c r="E157" s="137">
        <v>0.61945485</v>
      </c>
      <c r="F157" s="138">
        <v>0.18249103999999999</v>
      </c>
      <c r="G157" s="137">
        <v>0.19805411000000001</v>
      </c>
      <c r="H157" s="159">
        <v>87</v>
      </c>
      <c r="I157" s="160">
        <v>11</v>
      </c>
    </row>
    <row r="158" spans="1:9" ht="17" customHeight="1" x14ac:dyDescent="0.35">
      <c r="A158" s="135" t="s">
        <v>147</v>
      </c>
      <c r="B158" s="136">
        <v>2016</v>
      </c>
      <c r="C158" s="158">
        <v>9</v>
      </c>
      <c r="D158" s="135" t="s">
        <v>154</v>
      </c>
      <c r="E158" s="137">
        <v>0.82829216000000006</v>
      </c>
      <c r="F158" s="138">
        <v>9.3547980000000003E-2</v>
      </c>
      <c r="G158" s="137">
        <v>7.8159859999999998E-2</v>
      </c>
      <c r="H158" s="159">
        <v>98</v>
      </c>
      <c r="I158" s="160" t="s">
        <v>149</v>
      </c>
    </row>
    <row r="159" spans="1:9" ht="17" customHeight="1" x14ac:dyDescent="0.35">
      <c r="A159" s="135" t="s">
        <v>147</v>
      </c>
      <c r="B159" s="136">
        <v>2016</v>
      </c>
      <c r="C159" s="158">
        <v>10</v>
      </c>
      <c r="D159" s="135" t="s">
        <v>42</v>
      </c>
      <c r="E159" s="137">
        <v>0.29119676999999999</v>
      </c>
      <c r="F159" s="138">
        <v>0.40687149</v>
      </c>
      <c r="G159" s="137">
        <v>0.30193175</v>
      </c>
      <c r="H159" s="159">
        <v>73</v>
      </c>
      <c r="I159" s="160">
        <v>24</v>
      </c>
    </row>
    <row r="160" spans="1:9" ht="17" customHeight="1" x14ac:dyDescent="0.35">
      <c r="A160" s="135" t="s">
        <v>147</v>
      </c>
      <c r="B160" s="136">
        <v>2016</v>
      </c>
      <c r="C160" s="158">
        <v>12</v>
      </c>
      <c r="D160" s="135" t="s">
        <v>155</v>
      </c>
      <c r="E160" s="137">
        <v>0.31386285000000003</v>
      </c>
      <c r="F160" s="138">
        <v>0.36659926999999998</v>
      </c>
      <c r="G160" s="137">
        <v>0.31953788</v>
      </c>
      <c r="H160" s="159">
        <v>88</v>
      </c>
      <c r="I160" s="160">
        <v>10</v>
      </c>
    </row>
    <row r="161" spans="1:9" ht="35" customHeight="1" x14ac:dyDescent="0.35">
      <c r="A161" s="135" t="s">
        <v>147</v>
      </c>
      <c r="B161" s="136">
        <v>2016</v>
      </c>
      <c r="C161" s="158">
        <v>13</v>
      </c>
      <c r="D161" s="135" t="s">
        <v>190</v>
      </c>
      <c r="E161" s="137">
        <v>0.90026890999999998</v>
      </c>
      <c r="F161" s="138">
        <v>5.96876E-2</v>
      </c>
      <c r="G161" s="137">
        <v>4.0043490000000001E-2</v>
      </c>
      <c r="H161" s="159">
        <v>95</v>
      </c>
      <c r="I161" s="160">
        <v>2</v>
      </c>
    </row>
    <row r="162" spans="1:9" ht="17" customHeight="1" x14ac:dyDescent="0.35">
      <c r="A162" s="135" t="s">
        <v>147</v>
      </c>
      <c r="B162" s="136">
        <v>2016</v>
      </c>
      <c r="C162" s="158">
        <v>14</v>
      </c>
      <c r="D162" s="135" t="s">
        <v>45</v>
      </c>
      <c r="E162" s="137">
        <v>0.59625136000000001</v>
      </c>
      <c r="F162" s="138">
        <v>0.23406493</v>
      </c>
      <c r="G162" s="137">
        <v>0.16968370999999999</v>
      </c>
      <c r="H162" s="159">
        <v>95</v>
      </c>
      <c r="I162" s="160">
        <v>1</v>
      </c>
    </row>
    <row r="163" spans="1:9" ht="17" customHeight="1" x14ac:dyDescent="0.35">
      <c r="A163" s="135" t="s">
        <v>147</v>
      </c>
      <c r="B163" s="136">
        <v>2016</v>
      </c>
      <c r="C163" s="158">
        <v>15</v>
      </c>
      <c r="D163" s="135" t="s">
        <v>46</v>
      </c>
      <c r="E163" s="137">
        <v>0.62958064999999996</v>
      </c>
      <c r="F163" s="138">
        <v>0.20866663999999999</v>
      </c>
      <c r="G163" s="137">
        <v>0.16175270999999999</v>
      </c>
      <c r="H163" s="159">
        <v>94</v>
      </c>
      <c r="I163" s="160">
        <v>3</v>
      </c>
    </row>
    <row r="164" spans="1:9" ht="17" customHeight="1" x14ac:dyDescent="0.35">
      <c r="A164" s="135" t="s">
        <v>147</v>
      </c>
      <c r="B164" s="136">
        <v>2016</v>
      </c>
      <c r="C164" s="158">
        <v>16</v>
      </c>
      <c r="D164" s="135" t="s">
        <v>47</v>
      </c>
      <c r="E164" s="137">
        <v>0.92034685999999999</v>
      </c>
      <c r="F164" s="138">
        <v>4.7630199999999998E-2</v>
      </c>
      <c r="G164" s="137">
        <v>3.202294E-2</v>
      </c>
      <c r="H164" s="159">
        <v>95</v>
      </c>
      <c r="I164" s="160">
        <v>2</v>
      </c>
    </row>
    <row r="165" spans="1:9" ht="17" customHeight="1" x14ac:dyDescent="0.35">
      <c r="A165" s="135" t="s">
        <v>147</v>
      </c>
      <c r="B165" s="136">
        <v>2016</v>
      </c>
      <c r="C165" s="158">
        <v>17</v>
      </c>
      <c r="D165" s="135" t="s">
        <v>157</v>
      </c>
      <c r="E165" s="137">
        <v>0.60680451999999996</v>
      </c>
      <c r="F165" s="138">
        <v>0.20722106000000001</v>
      </c>
      <c r="G165" s="137">
        <v>0.18597443</v>
      </c>
      <c r="H165" s="159">
        <v>97</v>
      </c>
      <c r="I165" s="160" t="s">
        <v>149</v>
      </c>
    </row>
    <row r="166" spans="1:9" ht="17" customHeight="1" x14ac:dyDescent="0.35">
      <c r="A166" s="135" t="s">
        <v>147</v>
      </c>
      <c r="B166" s="136">
        <v>2016</v>
      </c>
      <c r="C166" s="158">
        <v>18</v>
      </c>
      <c r="D166" s="135" t="s">
        <v>158</v>
      </c>
      <c r="E166" s="137">
        <v>0.48475372999999999</v>
      </c>
      <c r="F166" s="138">
        <v>0.20000269000000001</v>
      </c>
      <c r="G166" s="137">
        <v>0.31524356999999997</v>
      </c>
      <c r="H166" s="159">
        <v>87</v>
      </c>
      <c r="I166" s="160">
        <v>10</v>
      </c>
    </row>
    <row r="167" spans="1:9" ht="17" customHeight="1" x14ac:dyDescent="0.35">
      <c r="A167" s="135" t="s">
        <v>147</v>
      </c>
      <c r="B167" s="136">
        <v>2016</v>
      </c>
      <c r="C167" s="158">
        <v>19</v>
      </c>
      <c r="D167" s="135" t="s">
        <v>50</v>
      </c>
      <c r="E167" s="137">
        <v>0.47518543000000002</v>
      </c>
      <c r="F167" s="138">
        <v>0.20370643999999999</v>
      </c>
      <c r="G167" s="137">
        <v>0.32110813999999999</v>
      </c>
      <c r="H167" s="159">
        <v>96</v>
      </c>
      <c r="I167" s="160">
        <v>0</v>
      </c>
    </row>
    <row r="168" spans="1:9" ht="17" customHeight="1" x14ac:dyDescent="0.35">
      <c r="A168" s="135" t="s">
        <v>147</v>
      </c>
      <c r="B168" s="136">
        <v>2016</v>
      </c>
      <c r="C168" s="158">
        <v>20</v>
      </c>
      <c r="D168" s="135" t="s">
        <v>51</v>
      </c>
      <c r="E168" s="137">
        <v>0.64107002000000002</v>
      </c>
      <c r="F168" s="138">
        <v>0.28364716000000001</v>
      </c>
      <c r="G168" s="137">
        <v>7.528282E-2</v>
      </c>
      <c r="H168" s="159">
        <v>82</v>
      </c>
      <c r="I168" s="160">
        <v>14</v>
      </c>
    </row>
    <row r="169" spans="1:9" ht="17" customHeight="1" x14ac:dyDescent="0.35">
      <c r="A169" s="135" t="s">
        <v>147</v>
      </c>
      <c r="B169" s="136">
        <v>2016</v>
      </c>
      <c r="C169" s="158">
        <v>21</v>
      </c>
      <c r="D169" s="135" t="s">
        <v>52</v>
      </c>
      <c r="E169" s="137">
        <v>0.57539819000000003</v>
      </c>
      <c r="F169" s="138">
        <v>0.21966472000000001</v>
      </c>
      <c r="G169" s="137">
        <v>0.20493708999999999</v>
      </c>
      <c r="H169" s="159">
        <v>95</v>
      </c>
      <c r="I169" s="160">
        <v>1</v>
      </c>
    </row>
    <row r="170" spans="1:9" ht="17" customHeight="1" x14ac:dyDescent="0.35">
      <c r="A170" s="135" t="s">
        <v>147</v>
      </c>
      <c r="B170" s="136">
        <v>2016</v>
      </c>
      <c r="C170" s="158">
        <v>22</v>
      </c>
      <c r="D170" s="135" t="s">
        <v>53</v>
      </c>
      <c r="E170" s="137">
        <v>0.80829775999999998</v>
      </c>
      <c r="F170" s="138">
        <v>0.10913531999999999</v>
      </c>
      <c r="G170" s="137">
        <v>8.2566920000000002E-2</v>
      </c>
      <c r="H170" s="159">
        <v>95</v>
      </c>
      <c r="I170" s="160" t="s">
        <v>149</v>
      </c>
    </row>
    <row r="171" spans="1:9" ht="17" customHeight="1" x14ac:dyDescent="0.35">
      <c r="A171" s="135" t="s">
        <v>147</v>
      </c>
      <c r="B171" s="136">
        <v>2016</v>
      </c>
      <c r="C171" s="158">
        <v>23</v>
      </c>
      <c r="D171" s="135" t="s">
        <v>54</v>
      </c>
      <c r="E171" s="137">
        <v>0.85361608</v>
      </c>
      <c r="F171" s="138">
        <v>5.4357780000000001E-2</v>
      </c>
      <c r="G171" s="137">
        <v>9.2026140000000006E-2</v>
      </c>
      <c r="H171" s="159">
        <v>95</v>
      </c>
      <c r="I171" s="160" t="s">
        <v>149</v>
      </c>
    </row>
    <row r="172" spans="1:9" ht="17" customHeight="1" x14ac:dyDescent="0.35">
      <c r="A172" s="135" t="s">
        <v>147</v>
      </c>
      <c r="B172" s="136">
        <v>2016</v>
      </c>
      <c r="C172" s="158">
        <v>24</v>
      </c>
      <c r="D172" s="135" t="s">
        <v>55</v>
      </c>
      <c r="E172" s="137">
        <v>0.73597639000000004</v>
      </c>
      <c r="F172" s="138">
        <v>0.15052736999999999</v>
      </c>
      <c r="G172" s="137">
        <v>0.11349624</v>
      </c>
      <c r="H172" s="159">
        <v>94</v>
      </c>
      <c r="I172" s="160" t="s">
        <v>149</v>
      </c>
    </row>
    <row r="173" spans="1:9" ht="17" customHeight="1" x14ac:dyDescent="0.35">
      <c r="A173" s="135" t="s">
        <v>159</v>
      </c>
      <c r="B173" s="136">
        <v>2016</v>
      </c>
      <c r="C173" s="158">
        <v>25</v>
      </c>
      <c r="D173" s="135" t="s">
        <v>56</v>
      </c>
      <c r="E173" s="137">
        <v>0.74320257000000001</v>
      </c>
      <c r="F173" s="138">
        <v>0.18843431999999999</v>
      </c>
      <c r="G173" s="137">
        <v>6.8363110000000005E-2</v>
      </c>
      <c r="H173" s="159">
        <v>94</v>
      </c>
      <c r="I173" s="160" t="s">
        <v>149</v>
      </c>
    </row>
    <row r="174" spans="1:9" ht="35" customHeight="1" x14ac:dyDescent="0.35">
      <c r="A174" s="135" t="s">
        <v>147</v>
      </c>
      <c r="B174" s="136">
        <v>2016</v>
      </c>
      <c r="C174" s="158">
        <v>26</v>
      </c>
      <c r="D174" s="135" t="s">
        <v>57</v>
      </c>
      <c r="E174" s="137">
        <v>0.66094266000000002</v>
      </c>
      <c r="F174" s="138">
        <v>0.15073943000000001</v>
      </c>
      <c r="G174" s="137">
        <v>0.18831791000000001</v>
      </c>
      <c r="H174" s="159">
        <v>92</v>
      </c>
      <c r="I174" s="160">
        <v>1</v>
      </c>
    </row>
    <row r="175" spans="1:9" ht="17" customHeight="1" x14ac:dyDescent="0.35">
      <c r="A175" s="135" t="s">
        <v>147</v>
      </c>
      <c r="B175" s="136">
        <v>2016</v>
      </c>
      <c r="C175" s="158">
        <v>27</v>
      </c>
      <c r="D175" s="135" t="s">
        <v>58</v>
      </c>
      <c r="E175" s="137">
        <v>0.72343705000000003</v>
      </c>
      <c r="F175" s="138">
        <v>0.1987971</v>
      </c>
      <c r="G175" s="137">
        <v>7.7765849999999997E-2</v>
      </c>
      <c r="H175" s="159">
        <v>87</v>
      </c>
      <c r="I175" s="160">
        <v>6</v>
      </c>
    </row>
    <row r="176" spans="1:9" ht="17" customHeight="1" x14ac:dyDescent="0.35">
      <c r="A176" s="135" t="s">
        <v>147</v>
      </c>
      <c r="B176" s="136">
        <v>2016</v>
      </c>
      <c r="C176" s="158">
        <v>28</v>
      </c>
      <c r="D176" s="135" t="s">
        <v>191</v>
      </c>
      <c r="E176" s="137">
        <v>0.76898074000000005</v>
      </c>
      <c r="F176" s="138">
        <v>0.13321870999999999</v>
      </c>
      <c r="G176" s="137">
        <v>9.780055E-2</v>
      </c>
      <c r="H176" s="159">
        <v>92</v>
      </c>
      <c r="I176" s="160">
        <v>0</v>
      </c>
    </row>
    <row r="177" spans="1:9" ht="35" customHeight="1" x14ac:dyDescent="0.35">
      <c r="A177" s="135" t="s">
        <v>147</v>
      </c>
      <c r="B177" s="136">
        <v>2016</v>
      </c>
      <c r="C177" s="158">
        <v>29</v>
      </c>
      <c r="D177" s="135" t="s">
        <v>100</v>
      </c>
      <c r="E177" s="137">
        <v>0.55310137000000004</v>
      </c>
      <c r="F177" s="138">
        <v>0.20793454</v>
      </c>
      <c r="G177" s="137">
        <v>0.23896408999999999</v>
      </c>
      <c r="H177" s="159">
        <v>88</v>
      </c>
      <c r="I177" s="160">
        <v>4</v>
      </c>
    </row>
    <row r="178" spans="1:9" ht="35" customHeight="1" x14ac:dyDescent="0.35">
      <c r="A178" s="135" t="s">
        <v>159</v>
      </c>
      <c r="B178" s="136">
        <v>2016</v>
      </c>
      <c r="C178" s="158">
        <v>30</v>
      </c>
      <c r="D178" s="135" t="s">
        <v>60</v>
      </c>
      <c r="E178" s="137">
        <v>0.70780829000000001</v>
      </c>
      <c r="F178" s="138">
        <v>0.15926818000000001</v>
      </c>
      <c r="G178" s="137">
        <v>0.13292354000000001</v>
      </c>
      <c r="H178" s="159">
        <v>89</v>
      </c>
      <c r="I178" s="160">
        <v>2</v>
      </c>
    </row>
    <row r="179" spans="1:9" ht="17" customHeight="1" x14ac:dyDescent="0.35">
      <c r="A179" s="135" t="s">
        <v>147</v>
      </c>
      <c r="B179" s="136">
        <v>2016</v>
      </c>
      <c r="C179" s="158">
        <v>31</v>
      </c>
      <c r="D179" s="135" t="s">
        <v>61</v>
      </c>
      <c r="E179" s="137">
        <v>0.77852562000000003</v>
      </c>
      <c r="F179" s="138">
        <v>8.9472940000000001E-2</v>
      </c>
      <c r="G179" s="137">
        <v>0.13200143</v>
      </c>
      <c r="H179" s="159">
        <v>91</v>
      </c>
      <c r="I179" s="160">
        <v>1</v>
      </c>
    </row>
    <row r="180" spans="1:9" ht="17" customHeight="1" x14ac:dyDescent="0.35">
      <c r="A180" s="135" t="s">
        <v>147</v>
      </c>
      <c r="B180" s="136">
        <v>2016</v>
      </c>
      <c r="C180" s="158">
        <v>32</v>
      </c>
      <c r="D180" s="135" t="s">
        <v>102</v>
      </c>
      <c r="E180" s="137">
        <v>0.28131536000000001</v>
      </c>
      <c r="F180" s="138">
        <v>0.24275859</v>
      </c>
      <c r="G180" s="137">
        <v>0.47592604999999999</v>
      </c>
      <c r="H180" s="159">
        <v>86</v>
      </c>
      <c r="I180" s="160">
        <v>6</v>
      </c>
    </row>
    <row r="181" spans="1:9" ht="35" customHeight="1" x14ac:dyDescent="0.35">
      <c r="A181" s="135" t="s">
        <v>161</v>
      </c>
      <c r="B181" s="136">
        <v>2016</v>
      </c>
      <c r="C181" s="158">
        <v>33</v>
      </c>
      <c r="D181" s="135" t="s">
        <v>162</v>
      </c>
      <c r="E181" s="137">
        <v>0.57563666999999996</v>
      </c>
      <c r="F181" s="138">
        <v>0.23320676000000001</v>
      </c>
      <c r="G181" s="137">
        <v>0.19115657999999999</v>
      </c>
      <c r="H181" s="159">
        <v>91</v>
      </c>
      <c r="I181" s="160" t="s">
        <v>149</v>
      </c>
    </row>
    <row r="182" spans="1:9" ht="35" customHeight="1" x14ac:dyDescent="0.35">
      <c r="A182" s="135" t="s">
        <v>161</v>
      </c>
      <c r="B182" s="136">
        <v>2016</v>
      </c>
      <c r="C182" s="158">
        <v>34</v>
      </c>
      <c r="D182" s="135" t="s">
        <v>163</v>
      </c>
      <c r="E182" s="137">
        <v>0.48649719000000002</v>
      </c>
      <c r="F182" s="138">
        <v>0.27659462000000001</v>
      </c>
      <c r="G182" s="137">
        <v>0.23690820000000001</v>
      </c>
      <c r="H182" s="159">
        <v>91</v>
      </c>
      <c r="I182" s="160" t="s">
        <v>149</v>
      </c>
    </row>
    <row r="183" spans="1:9" ht="35" customHeight="1" x14ac:dyDescent="0.35">
      <c r="A183" s="135" t="s">
        <v>161</v>
      </c>
      <c r="B183" s="136">
        <v>2016</v>
      </c>
      <c r="C183" s="158">
        <v>35</v>
      </c>
      <c r="D183" s="135" t="s">
        <v>164</v>
      </c>
      <c r="E183" s="137">
        <v>0.52683592999999995</v>
      </c>
      <c r="F183" s="138">
        <v>0.26437179999999999</v>
      </c>
      <c r="G183" s="137">
        <v>0.20879227</v>
      </c>
      <c r="H183" s="159">
        <v>92</v>
      </c>
      <c r="I183" s="160" t="s">
        <v>149</v>
      </c>
    </row>
    <row r="184" spans="1:9" ht="35" customHeight="1" x14ac:dyDescent="0.35">
      <c r="A184" s="135" t="s">
        <v>161</v>
      </c>
      <c r="B184" s="136">
        <v>2016</v>
      </c>
      <c r="C184" s="158">
        <v>36</v>
      </c>
      <c r="D184" s="135" t="s">
        <v>165</v>
      </c>
      <c r="E184" s="137">
        <v>0.63112769000000002</v>
      </c>
      <c r="F184" s="138">
        <v>0.19900086</v>
      </c>
      <c r="G184" s="137">
        <v>0.16987145000000001</v>
      </c>
      <c r="H184" s="159">
        <v>92</v>
      </c>
      <c r="I184" s="160" t="s">
        <v>149</v>
      </c>
    </row>
    <row r="185" spans="1:9" ht="35" customHeight="1" x14ac:dyDescent="0.35">
      <c r="A185" s="135" t="s">
        <v>161</v>
      </c>
      <c r="B185" s="136">
        <v>2016</v>
      </c>
      <c r="C185" s="158">
        <v>37</v>
      </c>
      <c r="D185" s="135" t="s">
        <v>65</v>
      </c>
      <c r="E185" s="137">
        <v>0.52941382000000003</v>
      </c>
      <c r="F185" s="138">
        <v>0.22093597000000001</v>
      </c>
      <c r="G185" s="137">
        <v>0.24965021000000001</v>
      </c>
      <c r="H185" s="159">
        <v>92</v>
      </c>
      <c r="I185" s="160" t="s">
        <v>149</v>
      </c>
    </row>
    <row r="186" spans="1:9" ht="35" customHeight="1" x14ac:dyDescent="0.35">
      <c r="A186" s="135" t="s">
        <v>161</v>
      </c>
      <c r="B186" s="136">
        <v>2016</v>
      </c>
      <c r="C186" s="158">
        <v>38</v>
      </c>
      <c r="D186" s="135" t="s">
        <v>166</v>
      </c>
      <c r="E186" s="137">
        <v>0.60660493000000004</v>
      </c>
      <c r="F186" s="138">
        <v>0.18915079000000001</v>
      </c>
      <c r="G186" s="137">
        <v>0.20424428</v>
      </c>
      <c r="H186" s="159">
        <v>92</v>
      </c>
      <c r="I186" s="160" t="s">
        <v>149</v>
      </c>
    </row>
    <row r="187" spans="1:9" ht="17" customHeight="1" x14ac:dyDescent="0.35">
      <c r="A187" s="135" t="s">
        <v>147</v>
      </c>
      <c r="B187" s="136">
        <v>2015</v>
      </c>
      <c r="C187" s="158">
        <v>1</v>
      </c>
      <c r="D187" s="135" t="s">
        <v>148</v>
      </c>
      <c r="E187" s="137">
        <v>0.56792560000000003</v>
      </c>
      <c r="F187" s="138">
        <v>0.17529945999999999</v>
      </c>
      <c r="G187" s="137">
        <v>0.25677494000000001</v>
      </c>
      <c r="H187" s="159">
        <v>82</v>
      </c>
      <c r="I187" s="160" t="s">
        <v>149</v>
      </c>
    </row>
    <row r="188" spans="1:9" ht="17" customHeight="1" x14ac:dyDescent="0.35">
      <c r="A188" s="135" t="s">
        <v>147</v>
      </c>
      <c r="B188" s="136">
        <v>2015</v>
      </c>
      <c r="C188" s="158">
        <v>2</v>
      </c>
      <c r="D188" s="135" t="s">
        <v>18</v>
      </c>
      <c r="E188" s="137">
        <v>0.59515538999999995</v>
      </c>
      <c r="F188" s="138">
        <v>0.13485126</v>
      </c>
      <c r="G188" s="137">
        <v>0.26999336000000002</v>
      </c>
      <c r="H188" s="159">
        <v>81</v>
      </c>
      <c r="I188" s="160" t="s">
        <v>149</v>
      </c>
    </row>
    <row r="189" spans="1:9" ht="17" customHeight="1" x14ac:dyDescent="0.35">
      <c r="A189" s="135" t="s">
        <v>147</v>
      </c>
      <c r="B189" s="136">
        <v>2015</v>
      </c>
      <c r="C189" s="158">
        <v>3</v>
      </c>
      <c r="D189" s="135" t="s">
        <v>20</v>
      </c>
      <c r="E189" s="137">
        <v>0.73752879999999998</v>
      </c>
      <c r="F189" s="138">
        <v>0.17049265</v>
      </c>
      <c r="G189" s="137">
        <v>9.1978560000000001E-2</v>
      </c>
      <c r="H189" s="159">
        <v>81</v>
      </c>
      <c r="I189" s="160" t="s">
        <v>149</v>
      </c>
    </row>
    <row r="190" spans="1:9" ht="17" customHeight="1" x14ac:dyDescent="0.35">
      <c r="A190" s="135" t="s">
        <v>147</v>
      </c>
      <c r="B190" s="136">
        <v>2015</v>
      </c>
      <c r="C190" s="158">
        <v>4</v>
      </c>
      <c r="D190" s="135" t="s">
        <v>24</v>
      </c>
      <c r="E190" s="137">
        <v>0.63431046000000002</v>
      </c>
      <c r="F190" s="138">
        <v>0.25855306</v>
      </c>
      <c r="G190" s="137">
        <v>0.10713648000000001</v>
      </c>
      <c r="H190" s="159">
        <v>82</v>
      </c>
      <c r="I190" s="160" t="s">
        <v>149</v>
      </c>
    </row>
    <row r="191" spans="1:9" ht="17" customHeight="1" x14ac:dyDescent="0.35">
      <c r="A191" s="135" t="s">
        <v>147</v>
      </c>
      <c r="B191" s="136">
        <v>2015</v>
      </c>
      <c r="C191" s="158">
        <v>5</v>
      </c>
      <c r="D191" s="135" t="s">
        <v>150</v>
      </c>
      <c r="E191" s="137">
        <v>0.34194337000000002</v>
      </c>
      <c r="F191" s="138">
        <v>0.16740951000000001</v>
      </c>
      <c r="G191" s="137">
        <v>0.49064711</v>
      </c>
      <c r="H191" s="159">
        <v>81</v>
      </c>
      <c r="I191" s="160">
        <v>0</v>
      </c>
    </row>
    <row r="192" spans="1:9" ht="17" customHeight="1" x14ac:dyDescent="0.35">
      <c r="A192" s="135" t="s">
        <v>147</v>
      </c>
      <c r="B192" s="136">
        <v>2015</v>
      </c>
      <c r="C192" s="158">
        <v>6</v>
      </c>
      <c r="D192" s="135" t="s">
        <v>151</v>
      </c>
      <c r="E192" s="137">
        <v>0.64532098000000004</v>
      </c>
      <c r="F192" s="138">
        <v>5.1672500000000003E-2</v>
      </c>
      <c r="G192" s="137">
        <v>0.30300653</v>
      </c>
      <c r="H192" s="159">
        <v>80</v>
      </c>
      <c r="I192" s="160">
        <v>0</v>
      </c>
    </row>
    <row r="193" spans="1:9" ht="17" customHeight="1" x14ac:dyDescent="0.35">
      <c r="A193" s="135" t="s">
        <v>147</v>
      </c>
      <c r="B193" s="136">
        <v>2015</v>
      </c>
      <c r="C193" s="158">
        <v>7</v>
      </c>
      <c r="D193" s="135" t="s">
        <v>189</v>
      </c>
      <c r="E193" s="137">
        <v>0.78900387999999999</v>
      </c>
      <c r="F193" s="138">
        <v>0.15441377000000001</v>
      </c>
      <c r="G193" s="137">
        <v>5.6582349999999997E-2</v>
      </c>
      <c r="H193" s="159">
        <v>82</v>
      </c>
      <c r="I193" s="160">
        <v>0</v>
      </c>
    </row>
    <row r="194" spans="1:9" ht="17" customHeight="1" x14ac:dyDescent="0.35">
      <c r="A194" s="135" t="s">
        <v>147</v>
      </c>
      <c r="B194" s="136">
        <v>2015</v>
      </c>
      <c r="C194" s="158">
        <v>8</v>
      </c>
      <c r="D194" s="135" t="s">
        <v>153</v>
      </c>
      <c r="E194" s="137">
        <v>0.59526860999999998</v>
      </c>
      <c r="F194" s="138">
        <v>0.18460525999999999</v>
      </c>
      <c r="G194" s="137">
        <v>0.22012613</v>
      </c>
      <c r="H194" s="159">
        <v>68</v>
      </c>
      <c r="I194" s="160">
        <v>14</v>
      </c>
    </row>
    <row r="195" spans="1:9" ht="17" customHeight="1" x14ac:dyDescent="0.35">
      <c r="A195" s="135" t="s">
        <v>147</v>
      </c>
      <c r="B195" s="136">
        <v>2015</v>
      </c>
      <c r="C195" s="158">
        <v>9</v>
      </c>
      <c r="D195" s="135" t="s">
        <v>154</v>
      </c>
      <c r="E195" s="137">
        <v>0.86924053999999995</v>
      </c>
      <c r="F195" s="138">
        <v>7.621029E-2</v>
      </c>
      <c r="G195" s="137">
        <v>5.4549170000000001E-2</v>
      </c>
      <c r="H195" s="159">
        <v>82</v>
      </c>
      <c r="I195" s="160" t="s">
        <v>149</v>
      </c>
    </row>
    <row r="196" spans="1:9" ht="17" customHeight="1" x14ac:dyDescent="0.35">
      <c r="A196" s="135" t="s">
        <v>147</v>
      </c>
      <c r="B196" s="136">
        <v>2015</v>
      </c>
      <c r="C196" s="158">
        <v>10</v>
      </c>
      <c r="D196" s="135" t="s">
        <v>42</v>
      </c>
      <c r="E196" s="137">
        <v>0.25018212000000001</v>
      </c>
      <c r="F196" s="138">
        <v>0.43468729</v>
      </c>
      <c r="G196" s="137">
        <v>0.31513058999999999</v>
      </c>
      <c r="H196" s="159">
        <v>59</v>
      </c>
      <c r="I196" s="160">
        <v>23</v>
      </c>
    </row>
    <row r="197" spans="1:9" ht="17" customHeight="1" x14ac:dyDescent="0.35">
      <c r="A197" s="135" t="s">
        <v>147</v>
      </c>
      <c r="B197" s="136">
        <v>2015</v>
      </c>
      <c r="C197" s="158">
        <v>12</v>
      </c>
      <c r="D197" s="135" t="s">
        <v>155</v>
      </c>
      <c r="E197" s="137">
        <v>0.31525838</v>
      </c>
      <c r="F197" s="138">
        <v>0.37599331000000003</v>
      </c>
      <c r="G197" s="137">
        <v>0.30874831000000003</v>
      </c>
      <c r="H197" s="159">
        <v>67</v>
      </c>
      <c r="I197" s="160">
        <v>15</v>
      </c>
    </row>
    <row r="198" spans="1:9" ht="35" customHeight="1" x14ac:dyDescent="0.35">
      <c r="A198" s="135" t="s">
        <v>147</v>
      </c>
      <c r="B198" s="136">
        <v>2015</v>
      </c>
      <c r="C198" s="158">
        <v>13</v>
      </c>
      <c r="D198" s="135" t="s">
        <v>190</v>
      </c>
      <c r="E198" s="137">
        <v>0.86276240000000004</v>
      </c>
      <c r="F198" s="138">
        <v>7.3193720000000004E-2</v>
      </c>
      <c r="G198" s="137">
        <v>6.4043879999999997E-2</v>
      </c>
      <c r="H198" s="159">
        <v>78</v>
      </c>
      <c r="I198" s="160">
        <v>3</v>
      </c>
    </row>
    <row r="199" spans="1:9" ht="17" customHeight="1" x14ac:dyDescent="0.35">
      <c r="A199" s="135" t="s">
        <v>147</v>
      </c>
      <c r="B199" s="136">
        <v>2015</v>
      </c>
      <c r="C199" s="158">
        <v>14</v>
      </c>
      <c r="D199" s="135" t="s">
        <v>45</v>
      </c>
      <c r="E199" s="137">
        <v>0.64710160999999999</v>
      </c>
      <c r="F199" s="138">
        <v>0.15001169</v>
      </c>
      <c r="G199" s="137">
        <v>0.2028867</v>
      </c>
      <c r="H199" s="159">
        <v>79</v>
      </c>
      <c r="I199" s="160">
        <v>2</v>
      </c>
    </row>
    <row r="200" spans="1:9" ht="17" customHeight="1" x14ac:dyDescent="0.35">
      <c r="A200" s="135" t="s">
        <v>147</v>
      </c>
      <c r="B200" s="136">
        <v>2015</v>
      </c>
      <c r="C200" s="158">
        <v>15</v>
      </c>
      <c r="D200" s="135" t="s">
        <v>46</v>
      </c>
      <c r="E200" s="137">
        <v>0.63224115999999997</v>
      </c>
      <c r="F200" s="138">
        <v>0.22566120000000001</v>
      </c>
      <c r="G200" s="137">
        <v>0.14209763</v>
      </c>
      <c r="H200" s="159">
        <v>72</v>
      </c>
      <c r="I200" s="160">
        <v>8</v>
      </c>
    </row>
    <row r="201" spans="1:9" ht="17" customHeight="1" x14ac:dyDescent="0.35">
      <c r="A201" s="135" t="s">
        <v>147</v>
      </c>
      <c r="B201" s="136">
        <v>2015</v>
      </c>
      <c r="C201" s="158">
        <v>16</v>
      </c>
      <c r="D201" s="135" t="s">
        <v>47</v>
      </c>
      <c r="E201" s="137">
        <v>0.88447885999999998</v>
      </c>
      <c r="F201" s="138">
        <v>8.8982790000000006E-2</v>
      </c>
      <c r="G201" s="137">
        <v>2.653836E-2</v>
      </c>
      <c r="H201" s="159">
        <v>79</v>
      </c>
      <c r="I201" s="160">
        <v>2</v>
      </c>
    </row>
    <row r="202" spans="1:9" ht="17" customHeight="1" x14ac:dyDescent="0.35">
      <c r="A202" s="135" t="s">
        <v>147</v>
      </c>
      <c r="B202" s="136">
        <v>2015</v>
      </c>
      <c r="C202" s="158">
        <v>17</v>
      </c>
      <c r="D202" s="135" t="s">
        <v>157</v>
      </c>
      <c r="E202" s="137">
        <v>0.50149401000000005</v>
      </c>
      <c r="F202" s="138">
        <v>0.25951387999999997</v>
      </c>
      <c r="G202" s="137">
        <v>0.23899211000000001</v>
      </c>
      <c r="H202" s="159">
        <v>81</v>
      </c>
      <c r="I202" s="160" t="s">
        <v>149</v>
      </c>
    </row>
    <row r="203" spans="1:9" ht="17" customHeight="1" x14ac:dyDescent="0.35">
      <c r="A203" s="135" t="s">
        <v>147</v>
      </c>
      <c r="B203" s="136">
        <v>2015</v>
      </c>
      <c r="C203" s="158">
        <v>18</v>
      </c>
      <c r="D203" s="135" t="s">
        <v>158</v>
      </c>
      <c r="E203" s="137">
        <v>0.53293641999999997</v>
      </c>
      <c r="F203" s="138">
        <v>0.23936064000000001</v>
      </c>
      <c r="G203" s="137">
        <v>0.22770293999999999</v>
      </c>
      <c r="H203" s="159">
        <v>75</v>
      </c>
      <c r="I203" s="160">
        <v>6</v>
      </c>
    </row>
    <row r="204" spans="1:9" ht="17" customHeight="1" x14ac:dyDescent="0.35">
      <c r="A204" s="135" t="s">
        <v>147</v>
      </c>
      <c r="B204" s="136">
        <v>2015</v>
      </c>
      <c r="C204" s="158">
        <v>19</v>
      </c>
      <c r="D204" s="135" t="s">
        <v>50</v>
      </c>
      <c r="E204" s="137">
        <v>0.66504724000000004</v>
      </c>
      <c r="F204" s="138">
        <v>0.16083628999999999</v>
      </c>
      <c r="G204" s="137">
        <v>0.17411647</v>
      </c>
      <c r="H204" s="159">
        <v>80</v>
      </c>
      <c r="I204" s="160">
        <v>1</v>
      </c>
    </row>
    <row r="205" spans="1:9" ht="17" customHeight="1" x14ac:dyDescent="0.35">
      <c r="A205" s="135" t="s">
        <v>147</v>
      </c>
      <c r="B205" s="136">
        <v>2015</v>
      </c>
      <c r="C205" s="158">
        <v>20</v>
      </c>
      <c r="D205" s="135" t="s">
        <v>51</v>
      </c>
      <c r="E205" s="137">
        <v>0.72055139000000001</v>
      </c>
      <c r="F205" s="138">
        <v>0.23439823000000001</v>
      </c>
      <c r="G205" s="137">
        <v>4.5050380000000001E-2</v>
      </c>
      <c r="H205" s="159">
        <v>65</v>
      </c>
      <c r="I205" s="160">
        <v>16</v>
      </c>
    </row>
    <row r="206" spans="1:9" ht="17" customHeight="1" x14ac:dyDescent="0.35">
      <c r="A206" s="135" t="s">
        <v>147</v>
      </c>
      <c r="B206" s="136">
        <v>2015</v>
      </c>
      <c r="C206" s="158">
        <v>21</v>
      </c>
      <c r="D206" s="135" t="s">
        <v>52</v>
      </c>
      <c r="E206" s="137">
        <v>0.61150305000000005</v>
      </c>
      <c r="F206" s="138">
        <v>0.23138127</v>
      </c>
      <c r="G206" s="137">
        <v>0.15711568000000001</v>
      </c>
      <c r="H206" s="159">
        <v>76</v>
      </c>
      <c r="I206" s="160">
        <v>5</v>
      </c>
    </row>
    <row r="207" spans="1:9" ht="17" customHeight="1" x14ac:dyDescent="0.35">
      <c r="A207" s="135" t="s">
        <v>147</v>
      </c>
      <c r="B207" s="136">
        <v>2015</v>
      </c>
      <c r="C207" s="158">
        <v>22</v>
      </c>
      <c r="D207" s="135" t="s">
        <v>53</v>
      </c>
      <c r="E207" s="137">
        <v>0.78336479999999997</v>
      </c>
      <c r="F207" s="138">
        <v>0.12152368</v>
      </c>
      <c r="G207" s="137">
        <v>9.5111520000000005E-2</v>
      </c>
      <c r="H207" s="159">
        <v>80</v>
      </c>
      <c r="I207" s="160" t="s">
        <v>149</v>
      </c>
    </row>
    <row r="208" spans="1:9" ht="17" customHeight="1" x14ac:dyDescent="0.35">
      <c r="A208" s="135" t="s">
        <v>147</v>
      </c>
      <c r="B208" s="136">
        <v>2015</v>
      </c>
      <c r="C208" s="158">
        <v>23</v>
      </c>
      <c r="D208" s="135" t="s">
        <v>54</v>
      </c>
      <c r="E208" s="137">
        <v>0.79951004999999997</v>
      </c>
      <c r="F208" s="138">
        <v>0.10900124</v>
      </c>
      <c r="G208" s="137">
        <v>9.1488700000000006E-2</v>
      </c>
      <c r="H208" s="159">
        <v>80</v>
      </c>
      <c r="I208" s="160" t="s">
        <v>149</v>
      </c>
    </row>
    <row r="209" spans="1:9" ht="17" customHeight="1" x14ac:dyDescent="0.35">
      <c r="A209" s="135" t="s">
        <v>147</v>
      </c>
      <c r="B209" s="136">
        <v>2015</v>
      </c>
      <c r="C209" s="158">
        <v>24</v>
      </c>
      <c r="D209" s="135" t="s">
        <v>55</v>
      </c>
      <c r="E209" s="137">
        <v>0.72884888000000003</v>
      </c>
      <c r="F209" s="138">
        <v>0.14683341999999999</v>
      </c>
      <c r="G209" s="137">
        <v>0.12431771</v>
      </c>
      <c r="H209" s="159">
        <v>80</v>
      </c>
      <c r="I209" s="160" t="s">
        <v>149</v>
      </c>
    </row>
    <row r="210" spans="1:9" ht="17" customHeight="1" x14ac:dyDescent="0.35">
      <c r="A210" s="135" t="s">
        <v>159</v>
      </c>
      <c r="B210" s="136">
        <v>2015</v>
      </c>
      <c r="C210" s="158">
        <v>25</v>
      </c>
      <c r="D210" s="135" t="s">
        <v>56</v>
      </c>
      <c r="E210" s="137">
        <v>0.75060775000000002</v>
      </c>
      <c r="F210" s="138">
        <v>0.16646449999999999</v>
      </c>
      <c r="G210" s="137">
        <v>8.2927760000000003E-2</v>
      </c>
      <c r="H210" s="159">
        <v>80</v>
      </c>
      <c r="I210" s="160" t="s">
        <v>149</v>
      </c>
    </row>
    <row r="211" spans="1:9" ht="35" customHeight="1" x14ac:dyDescent="0.35">
      <c r="A211" s="135" t="s">
        <v>147</v>
      </c>
      <c r="B211" s="136">
        <v>2015</v>
      </c>
      <c r="C211" s="158">
        <v>26</v>
      </c>
      <c r="D211" s="135" t="s">
        <v>57</v>
      </c>
      <c r="E211" s="137">
        <v>0.58829372999999996</v>
      </c>
      <c r="F211" s="138">
        <v>0.18146282999999999</v>
      </c>
      <c r="G211" s="137">
        <v>0.23024343999999999</v>
      </c>
      <c r="H211" s="159">
        <v>76</v>
      </c>
      <c r="I211" s="160">
        <v>2</v>
      </c>
    </row>
    <row r="212" spans="1:9" ht="17" customHeight="1" x14ac:dyDescent="0.35">
      <c r="A212" s="135" t="s">
        <v>147</v>
      </c>
      <c r="B212" s="136">
        <v>2015</v>
      </c>
      <c r="C212" s="158">
        <v>27</v>
      </c>
      <c r="D212" s="135" t="s">
        <v>58</v>
      </c>
      <c r="E212" s="137">
        <v>0.66735730999999998</v>
      </c>
      <c r="F212" s="138">
        <v>0.21057503999999999</v>
      </c>
      <c r="G212" s="137">
        <v>0.12206764000000001</v>
      </c>
      <c r="H212" s="159">
        <v>74</v>
      </c>
      <c r="I212" s="160">
        <v>4</v>
      </c>
    </row>
    <row r="213" spans="1:9" ht="17" customHeight="1" x14ac:dyDescent="0.35">
      <c r="A213" s="135" t="s">
        <v>147</v>
      </c>
      <c r="B213" s="136">
        <v>2015</v>
      </c>
      <c r="C213" s="158">
        <v>28</v>
      </c>
      <c r="D213" s="135" t="s">
        <v>191</v>
      </c>
      <c r="E213" s="137">
        <v>0.62811291999999996</v>
      </c>
      <c r="F213" s="138">
        <v>0.17922425</v>
      </c>
      <c r="G213" s="137">
        <v>0.19266284</v>
      </c>
      <c r="H213" s="159">
        <v>76</v>
      </c>
      <c r="I213" s="160">
        <v>1</v>
      </c>
    </row>
    <row r="214" spans="1:9" ht="35" customHeight="1" x14ac:dyDescent="0.35">
      <c r="A214" s="135" t="s">
        <v>147</v>
      </c>
      <c r="B214" s="136">
        <v>2015</v>
      </c>
      <c r="C214" s="158">
        <v>29</v>
      </c>
      <c r="D214" s="135" t="s">
        <v>100</v>
      </c>
      <c r="E214" s="137">
        <v>0.49955590999999999</v>
      </c>
      <c r="F214" s="138">
        <v>0.25079975999999998</v>
      </c>
      <c r="G214" s="137">
        <v>0.24964433</v>
      </c>
      <c r="H214" s="159">
        <v>76</v>
      </c>
      <c r="I214" s="160">
        <v>2</v>
      </c>
    </row>
    <row r="215" spans="1:9" ht="35" customHeight="1" x14ac:dyDescent="0.35">
      <c r="A215" s="135" t="s">
        <v>159</v>
      </c>
      <c r="B215" s="136">
        <v>2015</v>
      </c>
      <c r="C215" s="158">
        <v>30</v>
      </c>
      <c r="D215" s="135" t="s">
        <v>60</v>
      </c>
      <c r="E215" s="137">
        <v>0.68728272000000001</v>
      </c>
      <c r="F215" s="138">
        <v>0.15476656999999999</v>
      </c>
      <c r="G215" s="137">
        <v>0.15795071999999999</v>
      </c>
      <c r="H215" s="159">
        <v>74</v>
      </c>
      <c r="I215" s="160">
        <v>5</v>
      </c>
    </row>
    <row r="216" spans="1:9" ht="17" customHeight="1" x14ac:dyDescent="0.35">
      <c r="A216" s="135" t="s">
        <v>147</v>
      </c>
      <c r="B216" s="136">
        <v>2015</v>
      </c>
      <c r="C216" s="158">
        <v>31</v>
      </c>
      <c r="D216" s="135" t="s">
        <v>61</v>
      </c>
      <c r="E216" s="137">
        <v>0.65564546999999995</v>
      </c>
      <c r="F216" s="138">
        <v>0.1992613</v>
      </c>
      <c r="G216" s="137">
        <v>0.14509324000000001</v>
      </c>
      <c r="H216" s="159">
        <v>79</v>
      </c>
      <c r="I216" s="160">
        <v>0</v>
      </c>
    </row>
    <row r="217" spans="1:9" ht="17" customHeight="1" x14ac:dyDescent="0.35">
      <c r="A217" s="135" t="s">
        <v>147</v>
      </c>
      <c r="B217" s="136">
        <v>2015</v>
      </c>
      <c r="C217" s="158">
        <v>32</v>
      </c>
      <c r="D217" s="135" t="s">
        <v>102</v>
      </c>
      <c r="E217" s="137">
        <v>0.29884360999999998</v>
      </c>
      <c r="F217" s="138">
        <v>0.28679956000000001</v>
      </c>
      <c r="G217" s="137">
        <v>0.41435683000000001</v>
      </c>
      <c r="H217" s="159">
        <v>74</v>
      </c>
      <c r="I217" s="160">
        <v>5</v>
      </c>
    </row>
    <row r="218" spans="1:9" ht="35" customHeight="1" x14ac:dyDescent="0.35">
      <c r="A218" s="135" t="s">
        <v>161</v>
      </c>
      <c r="B218" s="136">
        <v>2015</v>
      </c>
      <c r="C218" s="158">
        <v>33</v>
      </c>
      <c r="D218" s="135" t="s">
        <v>162</v>
      </c>
      <c r="E218" s="137">
        <v>0.45802124</v>
      </c>
      <c r="F218" s="138">
        <v>0.27156989999999998</v>
      </c>
      <c r="G218" s="137">
        <v>0.27040885999999997</v>
      </c>
      <c r="H218" s="159">
        <v>78</v>
      </c>
      <c r="I218" s="160" t="s">
        <v>149</v>
      </c>
    </row>
    <row r="219" spans="1:9" ht="35" customHeight="1" x14ac:dyDescent="0.35">
      <c r="A219" s="135" t="s">
        <v>161</v>
      </c>
      <c r="B219" s="136">
        <v>2015</v>
      </c>
      <c r="C219" s="158">
        <v>34</v>
      </c>
      <c r="D219" s="135" t="s">
        <v>163</v>
      </c>
      <c r="E219" s="137">
        <v>0.49660590999999998</v>
      </c>
      <c r="F219" s="138">
        <v>0.23627068000000001</v>
      </c>
      <c r="G219" s="137">
        <v>0.26712341000000001</v>
      </c>
      <c r="H219" s="159">
        <v>77</v>
      </c>
      <c r="I219" s="160" t="s">
        <v>149</v>
      </c>
    </row>
    <row r="220" spans="1:9" ht="35" customHeight="1" x14ac:dyDescent="0.35">
      <c r="A220" s="135" t="s">
        <v>161</v>
      </c>
      <c r="B220" s="136">
        <v>2015</v>
      </c>
      <c r="C220" s="158">
        <v>35</v>
      </c>
      <c r="D220" s="135" t="s">
        <v>164</v>
      </c>
      <c r="E220" s="137">
        <v>0.45257129000000001</v>
      </c>
      <c r="F220" s="138">
        <v>0.28453292000000002</v>
      </c>
      <c r="G220" s="137">
        <v>0.26289579000000002</v>
      </c>
      <c r="H220" s="159">
        <v>76</v>
      </c>
      <c r="I220" s="160" t="s">
        <v>149</v>
      </c>
    </row>
    <row r="221" spans="1:9" ht="35" customHeight="1" x14ac:dyDescent="0.35">
      <c r="A221" s="135" t="s">
        <v>161</v>
      </c>
      <c r="B221" s="136">
        <v>2015</v>
      </c>
      <c r="C221" s="158">
        <v>36</v>
      </c>
      <c r="D221" s="135" t="s">
        <v>165</v>
      </c>
      <c r="E221" s="137">
        <v>0.57575138999999997</v>
      </c>
      <c r="F221" s="138">
        <v>0.24707918000000001</v>
      </c>
      <c r="G221" s="137">
        <v>0.17716941999999999</v>
      </c>
      <c r="H221" s="159">
        <v>78</v>
      </c>
      <c r="I221" s="160" t="s">
        <v>149</v>
      </c>
    </row>
    <row r="222" spans="1:9" ht="35" customHeight="1" x14ac:dyDescent="0.35">
      <c r="A222" s="135" t="s">
        <v>161</v>
      </c>
      <c r="B222" s="136">
        <v>2015</v>
      </c>
      <c r="C222" s="158">
        <v>37</v>
      </c>
      <c r="D222" s="135" t="s">
        <v>65</v>
      </c>
      <c r="E222" s="137">
        <v>0.50646104999999997</v>
      </c>
      <c r="F222" s="138">
        <v>0.17616093999999999</v>
      </c>
      <c r="G222" s="137">
        <v>0.31737801999999998</v>
      </c>
      <c r="H222" s="159">
        <v>78</v>
      </c>
      <c r="I222" s="160" t="s">
        <v>149</v>
      </c>
    </row>
    <row r="223" spans="1:9" ht="35" customHeight="1" x14ac:dyDescent="0.35">
      <c r="A223" s="135" t="s">
        <v>161</v>
      </c>
      <c r="B223" s="136">
        <v>2015</v>
      </c>
      <c r="C223" s="158">
        <v>38</v>
      </c>
      <c r="D223" s="135" t="s">
        <v>166</v>
      </c>
      <c r="E223" s="137">
        <v>0.51759394999999997</v>
      </c>
      <c r="F223" s="138">
        <v>0.24938882000000001</v>
      </c>
      <c r="G223" s="137">
        <v>0.23301722999999999</v>
      </c>
      <c r="H223" s="159">
        <v>78</v>
      </c>
      <c r="I223" s="160" t="s">
        <v>149</v>
      </c>
    </row>
    <row r="224" spans="1:9" ht="17" customHeight="1" x14ac:dyDescent="0.35">
      <c r="A224" s="135" t="s">
        <v>147</v>
      </c>
      <c r="B224" s="136">
        <v>2014</v>
      </c>
      <c r="C224" s="158">
        <v>1</v>
      </c>
      <c r="D224" s="135" t="s">
        <v>148</v>
      </c>
      <c r="E224" s="137">
        <v>0.53070616999999998</v>
      </c>
      <c r="F224" s="138">
        <v>0.17515633999999999</v>
      </c>
      <c r="G224" s="137">
        <v>0.29413749</v>
      </c>
      <c r="H224" s="159">
        <v>107</v>
      </c>
      <c r="I224" s="160" t="s">
        <v>149</v>
      </c>
    </row>
    <row r="225" spans="1:9" ht="17" customHeight="1" x14ac:dyDescent="0.35">
      <c r="A225" s="135" t="s">
        <v>147</v>
      </c>
      <c r="B225" s="136">
        <v>2014</v>
      </c>
      <c r="C225" s="158">
        <v>2</v>
      </c>
      <c r="D225" s="135" t="s">
        <v>18</v>
      </c>
      <c r="E225" s="137">
        <v>0.55587255999999996</v>
      </c>
      <c r="F225" s="138">
        <v>0.20920068999999999</v>
      </c>
      <c r="G225" s="137">
        <v>0.23492674999999999</v>
      </c>
      <c r="H225" s="159">
        <v>107</v>
      </c>
      <c r="I225" s="160" t="s">
        <v>149</v>
      </c>
    </row>
    <row r="226" spans="1:9" ht="17" customHeight="1" x14ac:dyDescent="0.35">
      <c r="A226" s="135" t="s">
        <v>147</v>
      </c>
      <c r="B226" s="136">
        <v>2014</v>
      </c>
      <c r="C226" s="158">
        <v>3</v>
      </c>
      <c r="D226" s="135" t="s">
        <v>20</v>
      </c>
      <c r="E226" s="137">
        <v>0.6932625</v>
      </c>
      <c r="F226" s="138">
        <v>0.14996108</v>
      </c>
      <c r="G226" s="137">
        <v>0.15677642</v>
      </c>
      <c r="H226" s="159">
        <v>105</v>
      </c>
      <c r="I226" s="160" t="s">
        <v>149</v>
      </c>
    </row>
    <row r="227" spans="1:9" ht="17" customHeight="1" x14ac:dyDescent="0.35">
      <c r="A227" s="135" t="s">
        <v>147</v>
      </c>
      <c r="B227" s="136">
        <v>2014</v>
      </c>
      <c r="C227" s="158">
        <v>4</v>
      </c>
      <c r="D227" s="135" t="s">
        <v>24</v>
      </c>
      <c r="E227" s="137">
        <v>0.71388971000000001</v>
      </c>
      <c r="F227" s="138">
        <v>0.13409372999999999</v>
      </c>
      <c r="G227" s="137">
        <v>0.15201656</v>
      </c>
      <c r="H227" s="159">
        <v>104</v>
      </c>
      <c r="I227" s="160" t="s">
        <v>149</v>
      </c>
    </row>
    <row r="228" spans="1:9" ht="17" customHeight="1" x14ac:dyDescent="0.35">
      <c r="A228" s="135" t="s">
        <v>147</v>
      </c>
      <c r="B228" s="136">
        <v>2014</v>
      </c>
      <c r="C228" s="158">
        <v>5</v>
      </c>
      <c r="D228" s="135" t="s">
        <v>150</v>
      </c>
      <c r="E228" s="137">
        <v>0.28671912999999999</v>
      </c>
      <c r="F228" s="138">
        <v>0.18357836999999999</v>
      </c>
      <c r="G228" s="137">
        <v>0.52970249999999997</v>
      </c>
      <c r="H228" s="159">
        <v>107</v>
      </c>
      <c r="I228" s="160">
        <v>0</v>
      </c>
    </row>
    <row r="229" spans="1:9" ht="17" customHeight="1" x14ac:dyDescent="0.35">
      <c r="A229" s="135" t="s">
        <v>147</v>
      </c>
      <c r="B229" s="136">
        <v>2014</v>
      </c>
      <c r="C229" s="158">
        <v>6</v>
      </c>
      <c r="D229" s="135" t="s">
        <v>151</v>
      </c>
      <c r="E229" s="137">
        <v>0.56071157999999999</v>
      </c>
      <c r="F229" s="138">
        <v>0.17335901000000001</v>
      </c>
      <c r="G229" s="137">
        <v>0.26592940999999998</v>
      </c>
      <c r="H229" s="159">
        <v>103</v>
      </c>
      <c r="I229" s="160">
        <v>2</v>
      </c>
    </row>
    <row r="230" spans="1:9" ht="17" customHeight="1" x14ac:dyDescent="0.35">
      <c r="A230" s="135" t="s">
        <v>147</v>
      </c>
      <c r="B230" s="136">
        <v>2014</v>
      </c>
      <c r="C230" s="158">
        <v>7</v>
      </c>
      <c r="D230" s="135" t="s">
        <v>189</v>
      </c>
      <c r="E230" s="137">
        <v>0.76815100000000003</v>
      </c>
      <c r="F230" s="138">
        <v>7.1641360000000001E-2</v>
      </c>
      <c r="G230" s="137">
        <v>0.16020764000000001</v>
      </c>
      <c r="H230" s="159">
        <v>106</v>
      </c>
      <c r="I230" s="160">
        <v>0</v>
      </c>
    </row>
    <row r="231" spans="1:9" ht="17" customHeight="1" x14ac:dyDescent="0.35">
      <c r="A231" s="135" t="s">
        <v>147</v>
      </c>
      <c r="B231" s="136">
        <v>2014</v>
      </c>
      <c r="C231" s="158">
        <v>8</v>
      </c>
      <c r="D231" s="135" t="s">
        <v>153</v>
      </c>
      <c r="E231" s="137">
        <v>0.53370521000000004</v>
      </c>
      <c r="F231" s="138">
        <v>0.26550496000000001</v>
      </c>
      <c r="G231" s="137">
        <v>0.20078984</v>
      </c>
      <c r="H231" s="159">
        <v>95</v>
      </c>
      <c r="I231" s="160">
        <v>11</v>
      </c>
    </row>
    <row r="232" spans="1:9" ht="17" customHeight="1" x14ac:dyDescent="0.35">
      <c r="A232" s="135" t="s">
        <v>147</v>
      </c>
      <c r="B232" s="136">
        <v>2014</v>
      </c>
      <c r="C232" s="158">
        <v>9</v>
      </c>
      <c r="D232" s="135" t="s">
        <v>154</v>
      </c>
      <c r="E232" s="137">
        <v>0.81179257999999999</v>
      </c>
      <c r="F232" s="138">
        <v>8.9069140000000005E-2</v>
      </c>
      <c r="G232" s="137">
        <v>9.9138279999999995E-2</v>
      </c>
      <c r="H232" s="159">
        <v>106</v>
      </c>
      <c r="I232" s="160" t="s">
        <v>149</v>
      </c>
    </row>
    <row r="233" spans="1:9" ht="17" customHeight="1" x14ac:dyDescent="0.35">
      <c r="A233" s="135" t="s">
        <v>147</v>
      </c>
      <c r="B233" s="136">
        <v>2014</v>
      </c>
      <c r="C233" s="158">
        <v>10</v>
      </c>
      <c r="D233" s="135" t="s">
        <v>42</v>
      </c>
      <c r="E233" s="137">
        <v>0.29698123999999998</v>
      </c>
      <c r="F233" s="138">
        <v>0.45830827000000002</v>
      </c>
      <c r="G233" s="137">
        <v>0.24471049</v>
      </c>
      <c r="H233" s="159">
        <v>79</v>
      </c>
      <c r="I233" s="160">
        <v>28</v>
      </c>
    </row>
    <row r="234" spans="1:9" ht="17" customHeight="1" x14ac:dyDescent="0.35">
      <c r="A234" s="135" t="s">
        <v>147</v>
      </c>
      <c r="B234" s="136">
        <v>2014</v>
      </c>
      <c r="C234" s="158">
        <v>12</v>
      </c>
      <c r="D234" s="135" t="s">
        <v>155</v>
      </c>
      <c r="E234" s="137">
        <v>0.33462461999999998</v>
      </c>
      <c r="F234" s="138">
        <v>0.34657196000000001</v>
      </c>
      <c r="G234" s="137">
        <v>0.31880341000000001</v>
      </c>
      <c r="H234" s="159">
        <v>90</v>
      </c>
      <c r="I234" s="160">
        <v>16</v>
      </c>
    </row>
    <row r="235" spans="1:9" ht="35" customHeight="1" x14ac:dyDescent="0.35">
      <c r="A235" s="135" t="s">
        <v>147</v>
      </c>
      <c r="B235" s="136">
        <v>2014</v>
      </c>
      <c r="C235" s="158">
        <v>13</v>
      </c>
      <c r="D235" s="135" t="s">
        <v>190</v>
      </c>
      <c r="E235" s="137">
        <v>0.79407333000000002</v>
      </c>
      <c r="F235" s="138">
        <v>8.9337990000000006E-2</v>
      </c>
      <c r="G235" s="137">
        <v>0.11658868</v>
      </c>
      <c r="H235" s="159">
        <v>106</v>
      </c>
      <c r="I235" s="160">
        <v>0</v>
      </c>
    </row>
    <row r="236" spans="1:9" ht="17" customHeight="1" x14ac:dyDescent="0.35">
      <c r="A236" s="135" t="s">
        <v>147</v>
      </c>
      <c r="B236" s="136">
        <v>2014</v>
      </c>
      <c r="C236" s="158">
        <v>14</v>
      </c>
      <c r="D236" s="135" t="s">
        <v>45</v>
      </c>
      <c r="E236" s="137">
        <v>0.56534885999999995</v>
      </c>
      <c r="F236" s="138">
        <v>0.23263428999999999</v>
      </c>
      <c r="G236" s="137">
        <v>0.20201685</v>
      </c>
      <c r="H236" s="159">
        <v>106</v>
      </c>
      <c r="I236" s="160">
        <v>0</v>
      </c>
    </row>
    <row r="237" spans="1:9" ht="17" customHeight="1" x14ac:dyDescent="0.35">
      <c r="A237" s="135" t="s">
        <v>147</v>
      </c>
      <c r="B237" s="136">
        <v>2014</v>
      </c>
      <c r="C237" s="158">
        <v>15</v>
      </c>
      <c r="D237" s="135" t="s">
        <v>46</v>
      </c>
      <c r="E237" s="137">
        <v>0.56439384000000004</v>
      </c>
      <c r="F237" s="138">
        <v>0.27257123999999999</v>
      </c>
      <c r="G237" s="137">
        <v>0.16303492</v>
      </c>
      <c r="H237" s="159">
        <v>105</v>
      </c>
      <c r="I237" s="160">
        <v>1</v>
      </c>
    </row>
    <row r="238" spans="1:9" ht="17" customHeight="1" x14ac:dyDescent="0.35">
      <c r="A238" s="135" t="s">
        <v>147</v>
      </c>
      <c r="B238" s="136">
        <v>2014</v>
      </c>
      <c r="C238" s="158">
        <v>16</v>
      </c>
      <c r="D238" s="135" t="s">
        <v>47</v>
      </c>
      <c r="E238" s="137">
        <v>0.82887679999999997</v>
      </c>
      <c r="F238" s="138">
        <v>0.12547423999999999</v>
      </c>
      <c r="G238" s="137">
        <v>4.5648960000000002E-2</v>
      </c>
      <c r="H238" s="159">
        <v>103</v>
      </c>
      <c r="I238" s="160">
        <v>3</v>
      </c>
    </row>
    <row r="239" spans="1:9" ht="17" customHeight="1" x14ac:dyDescent="0.35">
      <c r="A239" s="135" t="s">
        <v>147</v>
      </c>
      <c r="B239" s="136">
        <v>2014</v>
      </c>
      <c r="C239" s="158">
        <v>17</v>
      </c>
      <c r="D239" s="135" t="s">
        <v>157</v>
      </c>
      <c r="E239" s="137">
        <v>0.46243446999999999</v>
      </c>
      <c r="F239" s="138">
        <v>0.25331861</v>
      </c>
      <c r="G239" s="137">
        <v>0.28424692000000001</v>
      </c>
      <c r="H239" s="159">
        <v>106</v>
      </c>
      <c r="I239" s="160" t="s">
        <v>149</v>
      </c>
    </row>
    <row r="240" spans="1:9" ht="17" customHeight="1" x14ac:dyDescent="0.35">
      <c r="A240" s="135" t="s">
        <v>147</v>
      </c>
      <c r="B240" s="136">
        <v>2014</v>
      </c>
      <c r="C240" s="158">
        <v>18</v>
      </c>
      <c r="D240" s="135" t="s">
        <v>158</v>
      </c>
      <c r="E240" s="137">
        <v>0.52483491999999998</v>
      </c>
      <c r="F240" s="138">
        <v>0.19895113</v>
      </c>
      <c r="G240" s="137">
        <v>0.27621394999999999</v>
      </c>
      <c r="H240" s="159">
        <v>102</v>
      </c>
      <c r="I240" s="160">
        <v>4</v>
      </c>
    </row>
    <row r="241" spans="1:9" ht="17" customHeight="1" x14ac:dyDescent="0.35">
      <c r="A241" s="135" t="s">
        <v>147</v>
      </c>
      <c r="B241" s="136">
        <v>2014</v>
      </c>
      <c r="C241" s="158">
        <v>19</v>
      </c>
      <c r="D241" s="135" t="s">
        <v>50</v>
      </c>
      <c r="E241" s="137">
        <v>0.67571398999999999</v>
      </c>
      <c r="F241" s="138">
        <v>0.1348578</v>
      </c>
      <c r="G241" s="137">
        <v>0.18942822000000001</v>
      </c>
      <c r="H241" s="159">
        <v>106</v>
      </c>
      <c r="I241" s="160">
        <v>0</v>
      </c>
    </row>
    <row r="242" spans="1:9" ht="17" customHeight="1" x14ac:dyDescent="0.35">
      <c r="A242" s="135" t="s">
        <v>147</v>
      </c>
      <c r="B242" s="136">
        <v>2014</v>
      </c>
      <c r="C242" s="158">
        <v>20</v>
      </c>
      <c r="D242" s="135" t="s">
        <v>51</v>
      </c>
      <c r="E242" s="137">
        <v>0.69891632999999997</v>
      </c>
      <c r="F242" s="138">
        <v>0.2177026</v>
      </c>
      <c r="G242" s="137">
        <v>8.3381070000000002E-2</v>
      </c>
      <c r="H242" s="159">
        <v>93</v>
      </c>
      <c r="I242" s="160">
        <v>12</v>
      </c>
    </row>
    <row r="243" spans="1:9" ht="17" customHeight="1" x14ac:dyDescent="0.35">
      <c r="A243" s="135" t="s">
        <v>147</v>
      </c>
      <c r="B243" s="136">
        <v>2014</v>
      </c>
      <c r="C243" s="158">
        <v>21</v>
      </c>
      <c r="D243" s="135" t="s">
        <v>52</v>
      </c>
      <c r="E243" s="137">
        <v>0.61890431000000001</v>
      </c>
      <c r="F243" s="138">
        <v>0.24758163999999999</v>
      </c>
      <c r="G243" s="137">
        <v>0.13351405</v>
      </c>
      <c r="H243" s="159">
        <v>102</v>
      </c>
      <c r="I243" s="160">
        <v>4</v>
      </c>
    </row>
    <row r="244" spans="1:9" ht="17" customHeight="1" x14ac:dyDescent="0.35">
      <c r="A244" s="135" t="s">
        <v>147</v>
      </c>
      <c r="B244" s="136">
        <v>2014</v>
      </c>
      <c r="C244" s="158">
        <v>22</v>
      </c>
      <c r="D244" s="135" t="s">
        <v>53</v>
      </c>
      <c r="E244" s="137">
        <v>0.79289405999999996</v>
      </c>
      <c r="F244" s="138">
        <v>7.7026839999999999E-2</v>
      </c>
      <c r="G244" s="137">
        <v>0.1300791</v>
      </c>
      <c r="H244" s="159">
        <v>105</v>
      </c>
      <c r="I244" s="160" t="s">
        <v>149</v>
      </c>
    </row>
    <row r="245" spans="1:9" ht="17" customHeight="1" x14ac:dyDescent="0.35">
      <c r="A245" s="135" t="s">
        <v>147</v>
      </c>
      <c r="B245" s="136">
        <v>2014</v>
      </c>
      <c r="C245" s="158">
        <v>23</v>
      </c>
      <c r="D245" s="135" t="s">
        <v>54</v>
      </c>
      <c r="E245" s="137">
        <v>0.79330986999999997</v>
      </c>
      <c r="F245" s="138">
        <v>9.7424170000000004E-2</v>
      </c>
      <c r="G245" s="137">
        <v>0.10926596</v>
      </c>
      <c r="H245" s="159">
        <v>105</v>
      </c>
      <c r="I245" s="160" t="s">
        <v>149</v>
      </c>
    </row>
    <row r="246" spans="1:9" ht="17" customHeight="1" x14ac:dyDescent="0.35">
      <c r="A246" s="135" t="s">
        <v>147</v>
      </c>
      <c r="B246" s="136">
        <v>2014</v>
      </c>
      <c r="C246" s="158">
        <v>24</v>
      </c>
      <c r="D246" s="135" t="s">
        <v>55</v>
      </c>
      <c r="E246" s="137">
        <v>0.71276421000000001</v>
      </c>
      <c r="F246" s="138">
        <v>0.16047654</v>
      </c>
      <c r="G246" s="137">
        <v>0.12675924999999999</v>
      </c>
      <c r="H246" s="159">
        <v>105</v>
      </c>
      <c r="I246" s="160" t="s">
        <v>149</v>
      </c>
    </row>
    <row r="247" spans="1:9" ht="17" customHeight="1" x14ac:dyDescent="0.35">
      <c r="A247" s="135" t="s">
        <v>159</v>
      </c>
      <c r="B247" s="136">
        <v>2014</v>
      </c>
      <c r="C247" s="158">
        <v>25</v>
      </c>
      <c r="D247" s="135" t="s">
        <v>56</v>
      </c>
      <c r="E247" s="137">
        <v>0.73980060000000003</v>
      </c>
      <c r="F247" s="138">
        <v>0.17361612000000001</v>
      </c>
      <c r="G247" s="137">
        <v>8.6583270000000004E-2</v>
      </c>
      <c r="H247" s="159">
        <v>106</v>
      </c>
      <c r="I247" s="160" t="s">
        <v>149</v>
      </c>
    </row>
    <row r="248" spans="1:9" ht="35" customHeight="1" x14ac:dyDescent="0.35">
      <c r="A248" s="135" t="s">
        <v>147</v>
      </c>
      <c r="B248" s="136">
        <v>2014</v>
      </c>
      <c r="C248" s="158">
        <v>26</v>
      </c>
      <c r="D248" s="135" t="s">
        <v>57</v>
      </c>
      <c r="E248" s="137">
        <v>0.48630383999999999</v>
      </c>
      <c r="F248" s="138">
        <v>0.21446451999999999</v>
      </c>
      <c r="G248" s="137">
        <v>0.29923164000000002</v>
      </c>
      <c r="H248" s="159">
        <v>105</v>
      </c>
      <c r="I248" s="160">
        <v>1</v>
      </c>
    </row>
    <row r="249" spans="1:9" ht="17" customHeight="1" x14ac:dyDescent="0.35">
      <c r="A249" s="135" t="s">
        <v>147</v>
      </c>
      <c r="B249" s="136">
        <v>2014</v>
      </c>
      <c r="C249" s="158">
        <v>27</v>
      </c>
      <c r="D249" s="135" t="s">
        <v>58</v>
      </c>
      <c r="E249" s="137">
        <v>0.68477252</v>
      </c>
      <c r="F249" s="138">
        <v>0.15874364999999999</v>
      </c>
      <c r="G249" s="137">
        <v>0.15648382999999999</v>
      </c>
      <c r="H249" s="159">
        <v>101</v>
      </c>
      <c r="I249" s="160">
        <v>4</v>
      </c>
    </row>
    <row r="250" spans="1:9" ht="17" customHeight="1" x14ac:dyDescent="0.35">
      <c r="A250" s="135" t="s">
        <v>147</v>
      </c>
      <c r="B250" s="136">
        <v>2014</v>
      </c>
      <c r="C250" s="158">
        <v>28</v>
      </c>
      <c r="D250" s="135" t="s">
        <v>191</v>
      </c>
      <c r="E250" s="137">
        <v>0.58799566999999997</v>
      </c>
      <c r="F250" s="138">
        <v>0.19926358999999999</v>
      </c>
      <c r="G250" s="137">
        <v>0.21274074000000001</v>
      </c>
      <c r="H250" s="159">
        <v>104</v>
      </c>
      <c r="I250" s="160">
        <v>2</v>
      </c>
    </row>
    <row r="251" spans="1:9" ht="35" customHeight="1" x14ac:dyDescent="0.35">
      <c r="A251" s="135" t="s">
        <v>147</v>
      </c>
      <c r="B251" s="136">
        <v>2014</v>
      </c>
      <c r="C251" s="158">
        <v>29</v>
      </c>
      <c r="D251" s="135" t="s">
        <v>100</v>
      </c>
      <c r="E251" s="137">
        <v>0.37351736000000002</v>
      </c>
      <c r="F251" s="138">
        <v>0.24174443000000001</v>
      </c>
      <c r="G251" s="137">
        <v>0.38473822000000002</v>
      </c>
      <c r="H251" s="159">
        <v>101</v>
      </c>
      <c r="I251" s="160">
        <v>5</v>
      </c>
    </row>
    <row r="252" spans="1:9" ht="35" customHeight="1" x14ac:dyDescent="0.35">
      <c r="A252" s="135" t="s">
        <v>159</v>
      </c>
      <c r="B252" s="136">
        <v>2014</v>
      </c>
      <c r="C252" s="158">
        <v>30</v>
      </c>
      <c r="D252" s="135" t="s">
        <v>60</v>
      </c>
      <c r="E252" s="137">
        <v>0.59820390000000001</v>
      </c>
      <c r="F252" s="138">
        <v>0.22533163</v>
      </c>
      <c r="G252" s="137">
        <v>0.17646445999999999</v>
      </c>
      <c r="H252" s="159">
        <v>101</v>
      </c>
      <c r="I252" s="160">
        <v>5</v>
      </c>
    </row>
    <row r="253" spans="1:9" ht="17" customHeight="1" x14ac:dyDescent="0.35">
      <c r="A253" s="135" t="s">
        <v>147</v>
      </c>
      <c r="B253" s="136">
        <v>2014</v>
      </c>
      <c r="C253" s="158">
        <v>31</v>
      </c>
      <c r="D253" s="135" t="s">
        <v>61</v>
      </c>
      <c r="E253" s="137">
        <v>0.57913197999999999</v>
      </c>
      <c r="F253" s="138">
        <v>0.14553981999999999</v>
      </c>
      <c r="G253" s="137">
        <v>0.27532820000000002</v>
      </c>
      <c r="H253" s="159">
        <v>106</v>
      </c>
      <c r="I253" s="160">
        <v>0</v>
      </c>
    </row>
    <row r="254" spans="1:9" ht="17" customHeight="1" x14ac:dyDescent="0.35">
      <c r="A254" s="135" t="s">
        <v>147</v>
      </c>
      <c r="B254" s="136">
        <v>2014</v>
      </c>
      <c r="C254" s="158">
        <v>32</v>
      </c>
      <c r="D254" s="135" t="s">
        <v>102</v>
      </c>
      <c r="E254" s="137">
        <v>0.21038983999999999</v>
      </c>
      <c r="F254" s="138">
        <v>0.24448774000000001</v>
      </c>
      <c r="G254" s="137">
        <v>0.54512242</v>
      </c>
      <c r="H254" s="159">
        <v>105</v>
      </c>
      <c r="I254" s="160">
        <v>1</v>
      </c>
    </row>
    <row r="255" spans="1:9" ht="35" customHeight="1" x14ac:dyDescent="0.35">
      <c r="A255" s="135" t="s">
        <v>161</v>
      </c>
      <c r="B255" s="136">
        <v>2014</v>
      </c>
      <c r="C255" s="158">
        <v>33</v>
      </c>
      <c r="D255" s="135" t="s">
        <v>162</v>
      </c>
      <c r="E255" s="137">
        <v>0.40569336</v>
      </c>
      <c r="F255" s="138">
        <v>0.22987619000000001</v>
      </c>
      <c r="G255" s="137">
        <v>0.36443045000000002</v>
      </c>
      <c r="H255" s="159">
        <v>106</v>
      </c>
      <c r="I255" s="160" t="s">
        <v>149</v>
      </c>
    </row>
    <row r="256" spans="1:9" ht="35" customHeight="1" x14ac:dyDescent="0.35">
      <c r="A256" s="135" t="s">
        <v>161</v>
      </c>
      <c r="B256" s="136">
        <v>2014</v>
      </c>
      <c r="C256" s="158">
        <v>34</v>
      </c>
      <c r="D256" s="135" t="s">
        <v>163</v>
      </c>
      <c r="E256" s="137">
        <v>0.44481295999999998</v>
      </c>
      <c r="F256" s="138">
        <v>0.23973031</v>
      </c>
      <c r="G256" s="137">
        <v>0.31545673000000002</v>
      </c>
      <c r="H256" s="159">
        <v>105</v>
      </c>
      <c r="I256" s="160" t="s">
        <v>149</v>
      </c>
    </row>
    <row r="257" spans="1:9" ht="35" customHeight="1" x14ac:dyDescent="0.35">
      <c r="A257" s="135" t="s">
        <v>161</v>
      </c>
      <c r="B257" s="136">
        <v>2014</v>
      </c>
      <c r="C257" s="158">
        <v>35</v>
      </c>
      <c r="D257" s="135" t="s">
        <v>164</v>
      </c>
      <c r="E257" s="137">
        <v>0.41288329000000001</v>
      </c>
      <c r="F257" s="138">
        <v>0.28590900000000002</v>
      </c>
      <c r="G257" s="137">
        <v>0.30120771000000002</v>
      </c>
      <c r="H257" s="159">
        <v>105</v>
      </c>
      <c r="I257" s="160" t="s">
        <v>149</v>
      </c>
    </row>
    <row r="258" spans="1:9" ht="35" customHeight="1" x14ac:dyDescent="0.35">
      <c r="A258" s="135" t="s">
        <v>161</v>
      </c>
      <c r="B258" s="136">
        <v>2014</v>
      </c>
      <c r="C258" s="158">
        <v>36</v>
      </c>
      <c r="D258" s="135" t="s">
        <v>165</v>
      </c>
      <c r="E258" s="137">
        <v>0.52131223999999998</v>
      </c>
      <c r="F258" s="138">
        <v>0.24011336999999999</v>
      </c>
      <c r="G258" s="137">
        <v>0.23857439</v>
      </c>
      <c r="H258" s="159">
        <v>105</v>
      </c>
      <c r="I258" s="160" t="s">
        <v>149</v>
      </c>
    </row>
    <row r="259" spans="1:9" ht="35" customHeight="1" x14ac:dyDescent="0.35">
      <c r="A259" s="135" t="s">
        <v>161</v>
      </c>
      <c r="B259" s="136">
        <v>2014</v>
      </c>
      <c r="C259" s="158">
        <v>37</v>
      </c>
      <c r="D259" s="135" t="s">
        <v>65</v>
      </c>
      <c r="E259" s="137">
        <v>0.51393396000000002</v>
      </c>
      <c r="F259" s="138">
        <v>0.19725777</v>
      </c>
      <c r="G259" s="137">
        <v>0.28880826999999998</v>
      </c>
      <c r="H259" s="159">
        <v>105</v>
      </c>
      <c r="I259" s="160" t="s">
        <v>149</v>
      </c>
    </row>
    <row r="260" spans="1:9" ht="35" customHeight="1" x14ac:dyDescent="0.35">
      <c r="A260" s="135" t="s">
        <v>161</v>
      </c>
      <c r="B260" s="136">
        <v>2014</v>
      </c>
      <c r="C260" s="158">
        <v>38</v>
      </c>
      <c r="D260" s="135" t="s">
        <v>166</v>
      </c>
      <c r="E260" s="137">
        <v>0.43330300999999999</v>
      </c>
      <c r="F260" s="138">
        <v>0.24277107000000001</v>
      </c>
      <c r="G260" s="137">
        <v>0.32392591999999998</v>
      </c>
      <c r="H260" s="159">
        <v>105</v>
      </c>
      <c r="I260" s="160" t="s">
        <v>149</v>
      </c>
    </row>
    <row r="261" spans="1:9" ht="17" customHeight="1" x14ac:dyDescent="0.35">
      <c r="A261" s="135" t="s">
        <v>147</v>
      </c>
      <c r="B261" s="136">
        <v>2013</v>
      </c>
      <c r="C261" s="158">
        <v>1</v>
      </c>
      <c r="D261" s="135" t="s">
        <v>148</v>
      </c>
      <c r="E261" s="137">
        <v>0.48883996000000002</v>
      </c>
      <c r="F261" s="138">
        <v>0.18854602000000001</v>
      </c>
      <c r="G261" s="137">
        <v>0.32261402</v>
      </c>
      <c r="H261" s="159">
        <v>107</v>
      </c>
      <c r="I261" s="160" t="s">
        <v>149</v>
      </c>
    </row>
    <row r="262" spans="1:9" ht="17" customHeight="1" x14ac:dyDescent="0.35">
      <c r="A262" s="135" t="s">
        <v>147</v>
      </c>
      <c r="B262" s="136">
        <v>2013</v>
      </c>
      <c r="C262" s="158">
        <v>2</v>
      </c>
      <c r="D262" s="135" t="s">
        <v>18</v>
      </c>
      <c r="E262" s="137">
        <v>0.57802567000000005</v>
      </c>
      <c r="F262" s="138">
        <v>0.19024036999999999</v>
      </c>
      <c r="G262" s="137">
        <v>0.23173395999999999</v>
      </c>
      <c r="H262" s="159">
        <v>106</v>
      </c>
      <c r="I262" s="160" t="s">
        <v>149</v>
      </c>
    </row>
    <row r="263" spans="1:9" ht="17" customHeight="1" x14ac:dyDescent="0.35">
      <c r="A263" s="135" t="s">
        <v>147</v>
      </c>
      <c r="B263" s="136">
        <v>2013</v>
      </c>
      <c r="C263" s="158">
        <v>3</v>
      </c>
      <c r="D263" s="135" t="s">
        <v>20</v>
      </c>
      <c r="E263" s="137">
        <v>0.64275923999999995</v>
      </c>
      <c r="F263" s="138">
        <v>0.23154986</v>
      </c>
      <c r="G263" s="137">
        <v>0.12569089</v>
      </c>
      <c r="H263" s="159">
        <v>106</v>
      </c>
      <c r="I263" s="160" t="s">
        <v>149</v>
      </c>
    </row>
    <row r="264" spans="1:9" ht="17" customHeight="1" x14ac:dyDescent="0.35">
      <c r="A264" s="135" t="s">
        <v>147</v>
      </c>
      <c r="B264" s="136">
        <v>2013</v>
      </c>
      <c r="C264" s="158">
        <v>4</v>
      </c>
      <c r="D264" s="135" t="s">
        <v>24</v>
      </c>
      <c r="E264" s="137">
        <v>0.67381557000000003</v>
      </c>
      <c r="F264" s="138">
        <v>0.20516640999999999</v>
      </c>
      <c r="G264" s="137">
        <v>0.12101802</v>
      </c>
      <c r="H264" s="159">
        <v>106</v>
      </c>
      <c r="I264" s="160" t="s">
        <v>149</v>
      </c>
    </row>
    <row r="265" spans="1:9" ht="17" customHeight="1" x14ac:dyDescent="0.35">
      <c r="A265" s="135" t="s">
        <v>147</v>
      </c>
      <c r="B265" s="136">
        <v>2013</v>
      </c>
      <c r="C265" s="158">
        <v>5</v>
      </c>
      <c r="D265" s="135" t="s">
        <v>150</v>
      </c>
      <c r="E265" s="137">
        <v>0.24022645000000001</v>
      </c>
      <c r="F265" s="138">
        <v>0.12153499</v>
      </c>
      <c r="G265" s="137">
        <v>0.63823856000000001</v>
      </c>
      <c r="H265" s="159">
        <v>106</v>
      </c>
      <c r="I265" s="160">
        <v>0</v>
      </c>
    </row>
    <row r="266" spans="1:9" ht="17" customHeight="1" x14ac:dyDescent="0.35">
      <c r="A266" s="135" t="s">
        <v>147</v>
      </c>
      <c r="B266" s="136">
        <v>2013</v>
      </c>
      <c r="C266" s="158">
        <v>6</v>
      </c>
      <c r="D266" s="135" t="s">
        <v>151</v>
      </c>
      <c r="E266" s="137">
        <v>0.54033633000000003</v>
      </c>
      <c r="F266" s="138">
        <v>0.1881949</v>
      </c>
      <c r="G266" s="137">
        <v>0.27146877000000003</v>
      </c>
      <c r="H266" s="159">
        <v>101</v>
      </c>
      <c r="I266" s="160">
        <v>0</v>
      </c>
    </row>
    <row r="267" spans="1:9" ht="17" customHeight="1" x14ac:dyDescent="0.35">
      <c r="A267" s="135" t="s">
        <v>147</v>
      </c>
      <c r="B267" s="136">
        <v>2013</v>
      </c>
      <c r="C267" s="158">
        <v>7</v>
      </c>
      <c r="D267" s="135" t="s">
        <v>189</v>
      </c>
      <c r="E267" s="137">
        <v>0.75388038000000002</v>
      </c>
      <c r="F267" s="138">
        <v>0.17199565999999999</v>
      </c>
      <c r="G267" s="137">
        <v>7.4123960000000003E-2</v>
      </c>
      <c r="H267" s="159">
        <v>107</v>
      </c>
      <c r="I267" s="160">
        <v>0</v>
      </c>
    </row>
    <row r="268" spans="1:9" ht="17" customHeight="1" x14ac:dyDescent="0.35">
      <c r="A268" s="135" t="s">
        <v>147</v>
      </c>
      <c r="B268" s="136">
        <v>2013</v>
      </c>
      <c r="C268" s="158">
        <v>8</v>
      </c>
      <c r="D268" s="135" t="s">
        <v>153</v>
      </c>
      <c r="E268" s="137">
        <v>0.44474401000000002</v>
      </c>
      <c r="F268" s="138">
        <v>0.28241366000000001</v>
      </c>
      <c r="G268" s="137">
        <v>0.27284232000000003</v>
      </c>
      <c r="H268" s="159">
        <v>97</v>
      </c>
      <c r="I268" s="160">
        <v>10</v>
      </c>
    </row>
    <row r="269" spans="1:9" ht="17" customHeight="1" x14ac:dyDescent="0.35">
      <c r="A269" s="135" t="s">
        <v>147</v>
      </c>
      <c r="B269" s="136">
        <v>2013</v>
      </c>
      <c r="C269" s="158">
        <v>9</v>
      </c>
      <c r="D269" s="135" t="s">
        <v>154</v>
      </c>
      <c r="E269" s="137">
        <v>0.85984205000000002</v>
      </c>
      <c r="F269" s="138">
        <v>7.4922630000000004E-2</v>
      </c>
      <c r="G269" s="137">
        <v>6.5235310000000005E-2</v>
      </c>
      <c r="H269" s="159">
        <v>106</v>
      </c>
      <c r="I269" s="160" t="s">
        <v>149</v>
      </c>
    </row>
    <row r="270" spans="1:9" ht="17" customHeight="1" x14ac:dyDescent="0.35">
      <c r="A270" s="135" t="s">
        <v>147</v>
      </c>
      <c r="B270" s="136">
        <v>2013</v>
      </c>
      <c r="C270" s="158">
        <v>10</v>
      </c>
      <c r="D270" s="135" t="s">
        <v>42</v>
      </c>
      <c r="E270" s="137">
        <v>0.29802039000000002</v>
      </c>
      <c r="F270" s="138">
        <v>0.33418605000000001</v>
      </c>
      <c r="G270" s="137">
        <v>0.36779355000000002</v>
      </c>
      <c r="H270" s="159">
        <v>93</v>
      </c>
      <c r="I270" s="160">
        <v>14</v>
      </c>
    </row>
    <row r="271" spans="1:9" ht="17" customHeight="1" x14ac:dyDescent="0.35">
      <c r="A271" s="135" t="s">
        <v>147</v>
      </c>
      <c r="B271" s="136">
        <v>2013</v>
      </c>
      <c r="C271" s="158">
        <v>12</v>
      </c>
      <c r="D271" s="135" t="s">
        <v>155</v>
      </c>
      <c r="E271" s="137">
        <v>0.30820526999999998</v>
      </c>
      <c r="F271" s="138">
        <v>0.26175366</v>
      </c>
      <c r="G271" s="137">
        <v>0.43004107000000003</v>
      </c>
      <c r="H271" s="159">
        <v>96</v>
      </c>
      <c r="I271" s="160">
        <v>11</v>
      </c>
    </row>
    <row r="272" spans="1:9" ht="35" customHeight="1" x14ac:dyDescent="0.35">
      <c r="A272" s="135" t="s">
        <v>147</v>
      </c>
      <c r="B272" s="136">
        <v>2013</v>
      </c>
      <c r="C272" s="158">
        <v>13</v>
      </c>
      <c r="D272" s="135" t="s">
        <v>190</v>
      </c>
      <c r="E272" s="137">
        <v>0.81514255999999996</v>
      </c>
      <c r="F272" s="138">
        <v>0.10613595000000001</v>
      </c>
      <c r="G272" s="137">
        <v>7.8721479999999996E-2</v>
      </c>
      <c r="H272" s="159">
        <v>104</v>
      </c>
      <c r="I272" s="160">
        <v>0</v>
      </c>
    </row>
    <row r="273" spans="1:9" ht="17" customHeight="1" x14ac:dyDescent="0.35">
      <c r="A273" s="135" t="s">
        <v>147</v>
      </c>
      <c r="B273" s="136">
        <v>2013</v>
      </c>
      <c r="C273" s="158">
        <v>14</v>
      </c>
      <c r="D273" s="135" t="s">
        <v>45</v>
      </c>
      <c r="E273" s="137">
        <v>0.30334266999999998</v>
      </c>
      <c r="F273" s="138">
        <v>0.18353576999999999</v>
      </c>
      <c r="G273" s="137">
        <v>0.51312155999999998</v>
      </c>
      <c r="H273" s="159">
        <v>102</v>
      </c>
      <c r="I273" s="160">
        <v>2</v>
      </c>
    </row>
    <row r="274" spans="1:9" ht="17" customHeight="1" x14ac:dyDescent="0.35">
      <c r="A274" s="135" t="s">
        <v>147</v>
      </c>
      <c r="B274" s="136">
        <v>2013</v>
      </c>
      <c r="C274" s="158">
        <v>15</v>
      </c>
      <c r="D274" s="135" t="s">
        <v>46</v>
      </c>
      <c r="E274" s="137">
        <v>0.53233456999999995</v>
      </c>
      <c r="F274" s="138">
        <v>0.24270727</v>
      </c>
      <c r="G274" s="137">
        <v>0.22495817000000001</v>
      </c>
      <c r="H274" s="159">
        <v>103</v>
      </c>
      <c r="I274" s="160">
        <v>2</v>
      </c>
    </row>
    <row r="275" spans="1:9" ht="17" customHeight="1" x14ac:dyDescent="0.35">
      <c r="A275" s="135" t="s">
        <v>147</v>
      </c>
      <c r="B275" s="136">
        <v>2013</v>
      </c>
      <c r="C275" s="158">
        <v>16</v>
      </c>
      <c r="D275" s="135" t="s">
        <v>47</v>
      </c>
      <c r="E275" s="137">
        <v>0.68973766999999997</v>
      </c>
      <c r="F275" s="138">
        <v>0.19038211999999999</v>
      </c>
      <c r="G275" s="137">
        <v>0.11988020000000001</v>
      </c>
      <c r="H275" s="159">
        <v>103</v>
      </c>
      <c r="I275" s="160">
        <v>2</v>
      </c>
    </row>
    <row r="276" spans="1:9" ht="17" customHeight="1" x14ac:dyDescent="0.35">
      <c r="A276" s="135" t="s">
        <v>147</v>
      </c>
      <c r="B276" s="136">
        <v>2013</v>
      </c>
      <c r="C276" s="158">
        <v>17</v>
      </c>
      <c r="D276" s="135" t="s">
        <v>157</v>
      </c>
      <c r="E276" s="137">
        <v>0.27595903999999999</v>
      </c>
      <c r="F276" s="138">
        <v>0.30322950999999998</v>
      </c>
      <c r="G276" s="137">
        <v>0.42081144999999998</v>
      </c>
      <c r="H276" s="159">
        <v>105</v>
      </c>
      <c r="I276" s="160" t="s">
        <v>149</v>
      </c>
    </row>
    <row r="277" spans="1:9" ht="17" customHeight="1" x14ac:dyDescent="0.35">
      <c r="A277" s="135" t="s">
        <v>147</v>
      </c>
      <c r="B277" s="136">
        <v>2013</v>
      </c>
      <c r="C277" s="158">
        <v>18</v>
      </c>
      <c r="D277" s="135" t="s">
        <v>158</v>
      </c>
      <c r="E277" s="137">
        <v>0.12932663999999999</v>
      </c>
      <c r="F277" s="138">
        <v>0.11607731</v>
      </c>
      <c r="G277" s="137">
        <v>0.75459604999999996</v>
      </c>
      <c r="H277" s="159">
        <v>89</v>
      </c>
      <c r="I277" s="160">
        <v>16</v>
      </c>
    </row>
    <row r="278" spans="1:9" ht="17" customHeight="1" x14ac:dyDescent="0.35">
      <c r="A278" s="135" t="s">
        <v>147</v>
      </c>
      <c r="B278" s="136">
        <v>2013</v>
      </c>
      <c r="C278" s="158">
        <v>19</v>
      </c>
      <c r="D278" s="135" t="s">
        <v>50</v>
      </c>
      <c r="E278" s="137">
        <v>0.62977844999999999</v>
      </c>
      <c r="F278" s="138">
        <v>0.23204195999999999</v>
      </c>
      <c r="G278" s="137">
        <v>0.13817958</v>
      </c>
      <c r="H278" s="159">
        <v>105</v>
      </c>
      <c r="I278" s="160">
        <v>0</v>
      </c>
    </row>
    <row r="279" spans="1:9" ht="17" customHeight="1" x14ac:dyDescent="0.35">
      <c r="A279" s="135" t="s">
        <v>147</v>
      </c>
      <c r="B279" s="136">
        <v>2013</v>
      </c>
      <c r="C279" s="158">
        <v>20</v>
      </c>
      <c r="D279" s="135" t="s">
        <v>51</v>
      </c>
      <c r="E279" s="137">
        <v>0.64756800000000003</v>
      </c>
      <c r="F279" s="138">
        <v>0.30677479000000002</v>
      </c>
      <c r="G279" s="137">
        <v>4.5657209999999997E-2</v>
      </c>
      <c r="H279" s="159">
        <v>97</v>
      </c>
      <c r="I279" s="160">
        <v>8</v>
      </c>
    </row>
    <row r="280" spans="1:9" ht="17" customHeight="1" x14ac:dyDescent="0.35">
      <c r="A280" s="135" t="s">
        <v>147</v>
      </c>
      <c r="B280" s="136">
        <v>2013</v>
      </c>
      <c r="C280" s="158">
        <v>21</v>
      </c>
      <c r="D280" s="135" t="s">
        <v>52</v>
      </c>
      <c r="E280" s="137">
        <v>0.47320208000000002</v>
      </c>
      <c r="F280" s="138">
        <v>0.30990152999999998</v>
      </c>
      <c r="G280" s="137">
        <v>0.21689638999999999</v>
      </c>
      <c r="H280" s="159">
        <v>103</v>
      </c>
      <c r="I280" s="160">
        <v>2</v>
      </c>
    </row>
    <row r="281" spans="1:9" ht="17" customHeight="1" x14ac:dyDescent="0.35">
      <c r="A281" s="135" t="s">
        <v>147</v>
      </c>
      <c r="B281" s="136">
        <v>2013</v>
      </c>
      <c r="C281" s="158">
        <v>22</v>
      </c>
      <c r="D281" s="135" t="s">
        <v>53</v>
      </c>
      <c r="E281" s="137">
        <v>0.78999101999999999</v>
      </c>
      <c r="F281" s="138">
        <v>0.11493592</v>
      </c>
      <c r="G281" s="137">
        <v>9.5073060000000001E-2</v>
      </c>
      <c r="H281" s="159">
        <v>105</v>
      </c>
      <c r="I281" s="160" t="s">
        <v>149</v>
      </c>
    </row>
    <row r="282" spans="1:9" ht="17" customHeight="1" x14ac:dyDescent="0.35">
      <c r="A282" s="135" t="s">
        <v>147</v>
      </c>
      <c r="B282" s="136">
        <v>2013</v>
      </c>
      <c r="C282" s="158">
        <v>23</v>
      </c>
      <c r="D282" s="135" t="s">
        <v>54</v>
      </c>
      <c r="E282" s="137">
        <v>0.82422198999999996</v>
      </c>
      <c r="F282" s="138">
        <v>0.10734914</v>
      </c>
      <c r="G282" s="137">
        <v>6.8428870000000003E-2</v>
      </c>
      <c r="H282" s="159">
        <v>105</v>
      </c>
      <c r="I282" s="160" t="s">
        <v>149</v>
      </c>
    </row>
    <row r="283" spans="1:9" ht="17" customHeight="1" x14ac:dyDescent="0.35">
      <c r="A283" s="135" t="s">
        <v>147</v>
      </c>
      <c r="B283" s="136">
        <v>2013</v>
      </c>
      <c r="C283" s="158">
        <v>24</v>
      </c>
      <c r="D283" s="135" t="s">
        <v>55</v>
      </c>
      <c r="E283" s="137">
        <v>0.7132965</v>
      </c>
      <c r="F283" s="138">
        <v>0.14512641000000001</v>
      </c>
      <c r="G283" s="137">
        <v>0.14157708999999999</v>
      </c>
      <c r="H283" s="159">
        <v>105</v>
      </c>
      <c r="I283" s="160" t="s">
        <v>149</v>
      </c>
    </row>
    <row r="284" spans="1:9" ht="17" customHeight="1" x14ac:dyDescent="0.35">
      <c r="A284" s="135" t="s">
        <v>159</v>
      </c>
      <c r="B284" s="136">
        <v>2013</v>
      </c>
      <c r="C284" s="158">
        <v>25</v>
      </c>
      <c r="D284" s="135" t="s">
        <v>56</v>
      </c>
      <c r="E284" s="137">
        <v>0.73931360999999995</v>
      </c>
      <c r="F284" s="138">
        <v>0.14779618999999999</v>
      </c>
      <c r="G284" s="137">
        <v>0.1128902</v>
      </c>
      <c r="H284" s="159">
        <v>104</v>
      </c>
      <c r="I284" s="160" t="s">
        <v>149</v>
      </c>
    </row>
    <row r="285" spans="1:9" ht="35" customHeight="1" x14ac:dyDescent="0.35">
      <c r="A285" s="135" t="s">
        <v>147</v>
      </c>
      <c r="B285" s="136">
        <v>2013</v>
      </c>
      <c r="C285" s="158">
        <v>26</v>
      </c>
      <c r="D285" s="135" t="s">
        <v>57</v>
      </c>
      <c r="E285" s="137">
        <v>0.12880760999999999</v>
      </c>
      <c r="F285" s="138">
        <v>0.11986738</v>
      </c>
      <c r="G285" s="137">
        <v>0.75132500999999996</v>
      </c>
      <c r="H285" s="159">
        <v>101</v>
      </c>
      <c r="I285" s="160">
        <v>1</v>
      </c>
    </row>
    <row r="286" spans="1:9" ht="17" customHeight="1" x14ac:dyDescent="0.35">
      <c r="A286" s="135" t="s">
        <v>147</v>
      </c>
      <c r="B286" s="136">
        <v>2013</v>
      </c>
      <c r="C286" s="158">
        <v>27</v>
      </c>
      <c r="D286" s="135" t="s">
        <v>58</v>
      </c>
      <c r="E286" s="137">
        <v>0.29291212999999999</v>
      </c>
      <c r="F286" s="138">
        <v>0.33375304</v>
      </c>
      <c r="G286" s="137">
        <v>0.37333483000000001</v>
      </c>
      <c r="H286" s="159">
        <v>100</v>
      </c>
      <c r="I286" s="160">
        <v>3</v>
      </c>
    </row>
    <row r="287" spans="1:9" ht="17" customHeight="1" x14ac:dyDescent="0.35">
      <c r="A287" s="135" t="s">
        <v>147</v>
      </c>
      <c r="B287" s="136">
        <v>2013</v>
      </c>
      <c r="C287" s="158">
        <v>28</v>
      </c>
      <c r="D287" s="135" t="s">
        <v>191</v>
      </c>
      <c r="E287" s="137">
        <v>0.39884848000000001</v>
      </c>
      <c r="F287" s="138">
        <v>0.18951913000000001</v>
      </c>
      <c r="G287" s="137">
        <v>0.41163238000000002</v>
      </c>
      <c r="H287" s="159">
        <v>100</v>
      </c>
      <c r="I287" s="160">
        <v>2</v>
      </c>
    </row>
    <row r="288" spans="1:9" ht="35" customHeight="1" x14ac:dyDescent="0.35">
      <c r="A288" s="135" t="s">
        <v>147</v>
      </c>
      <c r="B288" s="136">
        <v>2013</v>
      </c>
      <c r="C288" s="158">
        <v>29</v>
      </c>
      <c r="D288" s="135" t="s">
        <v>100</v>
      </c>
      <c r="E288" s="137">
        <v>0.40525109999999998</v>
      </c>
      <c r="F288" s="138">
        <v>0.17587805000000001</v>
      </c>
      <c r="G288" s="137">
        <v>0.41887085000000002</v>
      </c>
      <c r="H288" s="159">
        <v>100</v>
      </c>
      <c r="I288" s="160">
        <v>3</v>
      </c>
    </row>
    <row r="289" spans="1:9" ht="35" customHeight="1" x14ac:dyDescent="0.35">
      <c r="A289" s="135" t="s">
        <v>159</v>
      </c>
      <c r="B289" s="136">
        <v>2013</v>
      </c>
      <c r="C289" s="158">
        <v>30</v>
      </c>
      <c r="D289" s="135" t="s">
        <v>60</v>
      </c>
      <c r="E289" s="137">
        <v>0.37681511000000001</v>
      </c>
      <c r="F289" s="138">
        <v>0.19185400999999999</v>
      </c>
      <c r="G289" s="137">
        <v>0.43133088000000003</v>
      </c>
      <c r="H289" s="159">
        <v>99</v>
      </c>
      <c r="I289" s="160">
        <v>3</v>
      </c>
    </row>
    <row r="290" spans="1:9" ht="17" customHeight="1" x14ac:dyDescent="0.35">
      <c r="A290" s="135" t="s">
        <v>147</v>
      </c>
      <c r="B290" s="136">
        <v>2013</v>
      </c>
      <c r="C290" s="158">
        <v>31</v>
      </c>
      <c r="D290" s="135" t="s">
        <v>61</v>
      </c>
      <c r="E290" s="137">
        <v>0.21635149000000001</v>
      </c>
      <c r="F290" s="138">
        <v>0.21787165999999999</v>
      </c>
      <c r="G290" s="137">
        <v>0.56577685</v>
      </c>
      <c r="H290" s="159">
        <v>102</v>
      </c>
      <c r="I290" s="160">
        <v>0</v>
      </c>
    </row>
    <row r="291" spans="1:9" ht="17" customHeight="1" x14ac:dyDescent="0.35">
      <c r="A291" s="135" t="s">
        <v>147</v>
      </c>
      <c r="B291" s="136">
        <v>2013</v>
      </c>
      <c r="C291" s="158">
        <v>32</v>
      </c>
      <c r="D291" s="135" t="s">
        <v>102</v>
      </c>
      <c r="E291" s="137">
        <v>0.19774166000000001</v>
      </c>
      <c r="F291" s="138">
        <v>0.22529616</v>
      </c>
      <c r="G291" s="137">
        <v>0.57696219000000004</v>
      </c>
      <c r="H291" s="159">
        <v>94</v>
      </c>
      <c r="I291" s="160">
        <v>9</v>
      </c>
    </row>
    <row r="292" spans="1:9" ht="35" customHeight="1" x14ac:dyDescent="0.35">
      <c r="A292" s="135" t="s">
        <v>161</v>
      </c>
      <c r="B292" s="136">
        <v>2013</v>
      </c>
      <c r="C292" s="158">
        <v>33</v>
      </c>
      <c r="D292" s="135" t="s">
        <v>162</v>
      </c>
      <c r="E292" s="137">
        <v>0.39898887999999999</v>
      </c>
      <c r="F292" s="138">
        <v>0.20210602</v>
      </c>
      <c r="G292" s="137">
        <v>0.39890509000000002</v>
      </c>
      <c r="H292" s="159">
        <v>103</v>
      </c>
      <c r="I292" s="160" t="s">
        <v>149</v>
      </c>
    </row>
    <row r="293" spans="1:9" ht="35" customHeight="1" x14ac:dyDescent="0.35">
      <c r="A293" s="135" t="s">
        <v>161</v>
      </c>
      <c r="B293" s="136">
        <v>2013</v>
      </c>
      <c r="C293" s="158">
        <v>34</v>
      </c>
      <c r="D293" s="135" t="s">
        <v>163</v>
      </c>
      <c r="E293" s="137">
        <v>0.28262388999999999</v>
      </c>
      <c r="F293" s="138">
        <v>0.17669734000000001</v>
      </c>
      <c r="G293" s="137">
        <v>0.54067876999999998</v>
      </c>
      <c r="H293" s="159">
        <v>103</v>
      </c>
      <c r="I293" s="160" t="s">
        <v>149</v>
      </c>
    </row>
    <row r="294" spans="1:9" ht="35" customHeight="1" x14ac:dyDescent="0.35">
      <c r="A294" s="135" t="s">
        <v>161</v>
      </c>
      <c r="B294" s="136">
        <v>2013</v>
      </c>
      <c r="C294" s="158">
        <v>35</v>
      </c>
      <c r="D294" s="135" t="s">
        <v>164</v>
      </c>
      <c r="E294" s="137">
        <v>0.22922565</v>
      </c>
      <c r="F294" s="138">
        <v>0.23647974999999999</v>
      </c>
      <c r="G294" s="137">
        <v>0.53429459999999995</v>
      </c>
      <c r="H294" s="159">
        <v>102</v>
      </c>
      <c r="I294" s="160" t="s">
        <v>149</v>
      </c>
    </row>
    <row r="295" spans="1:9" ht="35" customHeight="1" x14ac:dyDescent="0.35">
      <c r="A295" s="135" t="s">
        <v>161</v>
      </c>
      <c r="B295" s="136">
        <v>2013</v>
      </c>
      <c r="C295" s="158">
        <v>36</v>
      </c>
      <c r="D295" s="135" t="s">
        <v>165</v>
      </c>
      <c r="E295" s="137">
        <v>0.39210486999999999</v>
      </c>
      <c r="F295" s="138">
        <v>0.29453779000000002</v>
      </c>
      <c r="G295" s="137">
        <v>0.31335733999999998</v>
      </c>
      <c r="H295" s="159">
        <v>102</v>
      </c>
      <c r="I295" s="160" t="s">
        <v>149</v>
      </c>
    </row>
    <row r="296" spans="1:9" ht="35" customHeight="1" x14ac:dyDescent="0.35">
      <c r="A296" s="135" t="s">
        <v>161</v>
      </c>
      <c r="B296" s="136">
        <v>2013</v>
      </c>
      <c r="C296" s="158">
        <v>37</v>
      </c>
      <c r="D296" s="135" t="s">
        <v>65</v>
      </c>
      <c r="E296" s="137">
        <v>0.29034472</v>
      </c>
      <c r="F296" s="138">
        <v>0.17138363000000001</v>
      </c>
      <c r="G296" s="137">
        <v>0.53827166000000004</v>
      </c>
      <c r="H296" s="159">
        <v>103</v>
      </c>
      <c r="I296" s="160" t="s">
        <v>149</v>
      </c>
    </row>
    <row r="297" spans="1:9" ht="35" customHeight="1" x14ac:dyDescent="0.35">
      <c r="A297" s="135" t="s">
        <v>161</v>
      </c>
      <c r="B297" s="136">
        <v>2013</v>
      </c>
      <c r="C297" s="158">
        <v>38</v>
      </c>
      <c r="D297" s="135" t="s">
        <v>166</v>
      </c>
      <c r="E297" s="137">
        <v>0.19728076</v>
      </c>
      <c r="F297" s="138">
        <v>0.20824672</v>
      </c>
      <c r="G297" s="137">
        <v>0.59447253</v>
      </c>
      <c r="H297" s="159">
        <v>103</v>
      </c>
      <c r="I297" s="160" t="s">
        <v>149</v>
      </c>
    </row>
    <row r="299" spans="1:9" ht="16" customHeight="1" x14ac:dyDescent="0.3">
      <c r="A299" s="145" t="s">
        <v>167</v>
      </c>
    </row>
    <row r="300" spans="1:9" ht="16" customHeight="1" x14ac:dyDescent="0.3">
      <c r="A300" s="145" t="s">
        <v>168</v>
      </c>
    </row>
    <row r="301" spans="1:9" ht="16" customHeight="1" x14ac:dyDescent="0.3">
      <c r="A301" s="145" t="s">
        <v>192</v>
      </c>
    </row>
    <row r="302" spans="1:9" ht="16" customHeight="1" x14ac:dyDescent="0.3">
      <c r="A302" s="145" t="s">
        <v>170</v>
      </c>
    </row>
    <row r="303" spans="1:9" ht="16" customHeight="1" x14ac:dyDescent="0.3">
      <c r="A303" s="145" t="s">
        <v>187</v>
      </c>
    </row>
    <row r="304" spans="1:9" ht="16" customHeight="1" x14ac:dyDescent="0.3">
      <c r="A304" s="145" t="s">
        <v>172</v>
      </c>
    </row>
  </sheetData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52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193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4" t="s">
        <v>194</v>
      </c>
      <c r="B3" s="214"/>
      <c r="C3" s="214"/>
    </row>
    <row r="4" spans="1:3" ht="14" customHeight="1" x14ac:dyDescent="0.25">
      <c r="A4" s="162"/>
      <c r="B4" s="162"/>
      <c r="C4" s="162"/>
    </row>
    <row r="5" spans="1:3" ht="48" customHeight="1" x14ac:dyDescent="0.35">
      <c r="A5" s="212" t="s">
        <v>195</v>
      </c>
      <c r="B5" s="212"/>
      <c r="C5" s="212"/>
    </row>
    <row r="6" spans="1:3" ht="17" customHeight="1" x14ac:dyDescent="0.25">
      <c r="A6" s="162"/>
      <c r="B6" s="211">
        <v>2020</v>
      </c>
      <c r="C6" s="211"/>
    </row>
    <row r="7" spans="1:3" ht="17" customHeight="1" x14ac:dyDescent="0.35">
      <c r="A7" s="162"/>
      <c r="B7" s="163" t="s">
        <v>174</v>
      </c>
      <c r="C7" s="164" t="s">
        <v>175</v>
      </c>
    </row>
    <row r="8" spans="1:3" ht="17" customHeight="1" x14ac:dyDescent="0.35">
      <c r="A8" s="148" t="s">
        <v>196</v>
      </c>
      <c r="B8" s="165">
        <v>2</v>
      </c>
      <c r="C8" s="166">
        <v>1.5171479999999999E-2</v>
      </c>
    </row>
    <row r="9" spans="1:3" ht="17" customHeight="1" x14ac:dyDescent="0.35">
      <c r="A9" s="148" t="s">
        <v>197</v>
      </c>
      <c r="B9" s="165">
        <v>3</v>
      </c>
      <c r="C9" s="166">
        <v>2.4036330000000002E-2</v>
      </c>
    </row>
    <row r="10" spans="1:3" ht="17" customHeight="1" x14ac:dyDescent="0.35">
      <c r="A10" s="148" t="s">
        <v>198</v>
      </c>
      <c r="B10" s="165">
        <v>1</v>
      </c>
      <c r="C10" s="166">
        <v>7.6921200000000002E-3</v>
      </c>
    </row>
    <row r="11" spans="1:3" ht="17" customHeight="1" x14ac:dyDescent="0.35">
      <c r="A11" s="148" t="s">
        <v>199</v>
      </c>
      <c r="B11" s="165">
        <v>3</v>
      </c>
      <c r="C11" s="166">
        <v>2.311202E-2</v>
      </c>
    </row>
    <row r="12" spans="1:3" ht="17" customHeight="1" x14ac:dyDescent="0.35">
      <c r="A12" s="148" t="s">
        <v>200</v>
      </c>
      <c r="B12" s="165">
        <v>51</v>
      </c>
      <c r="C12" s="166">
        <v>0.46115293000000002</v>
      </c>
    </row>
    <row r="13" spans="1:3" ht="32" customHeight="1" x14ac:dyDescent="0.35">
      <c r="A13" s="167" t="s">
        <v>201</v>
      </c>
      <c r="B13" s="168">
        <v>49</v>
      </c>
      <c r="C13" s="169">
        <v>0.46883511999999999</v>
      </c>
    </row>
    <row r="14" spans="1:3" ht="17" customHeight="1" x14ac:dyDescent="0.35">
      <c r="A14" s="170" t="s">
        <v>185</v>
      </c>
      <c r="B14" s="171">
        <v>109</v>
      </c>
      <c r="C14" s="172">
        <v>1</v>
      </c>
    </row>
    <row r="16" spans="1:3" ht="14" customHeight="1" x14ac:dyDescent="0.25">
      <c r="A16" s="162"/>
      <c r="B16" s="162"/>
      <c r="C16" s="162"/>
    </row>
    <row r="17" spans="1:3" ht="48" customHeight="1" x14ac:dyDescent="0.35">
      <c r="A17" s="212" t="s">
        <v>202</v>
      </c>
      <c r="B17" s="212"/>
      <c r="C17" s="212"/>
    </row>
    <row r="18" spans="1:3" ht="17" customHeight="1" x14ac:dyDescent="0.25">
      <c r="A18" s="162"/>
      <c r="B18" s="211">
        <v>2020</v>
      </c>
      <c r="C18" s="211"/>
    </row>
    <row r="19" spans="1:3" ht="17" customHeight="1" x14ac:dyDescent="0.35">
      <c r="A19" s="162"/>
      <c r="B19" s="163" t="s">
        <v>174</v>
      </c>
      <c r="C19" s="164" t="s">
        <v>175</v>
      </c>
    </row>
    <row r="20" spans="1:3" ht="35" customHeight="1" x14ac:dyDescent="0.35">
      <c r="A20" s="148" t="s">
        <v>203</v>
      </c>
      <c r="B20" s="165">
        <v>0</v>
      </c>
      <c r="C20" s="166">
        <v>0</v>
      </c>
    </row>
    <row r="21" spans="1:3" ht="17" customHeight="1" x14ac:dyDescent="0.35">
      <c r="A21" s="148" t="s">
        <v>204</v>
      </c>
      <c r="B21" s="165">
        <v>30</v>
      </c>
      <c r="C21" s="166">
        <v>0.27424493</v>
      </c>
    </row>
    <row r="22" spans="1:3" ht="17" customHeight="1" x14ac:dyDescent="0.35">
      <c r="A22" s="148" t="s">
        <v>205</v>
      </c>
      <c r="B22" s="165">
        <v>21</v>
      </c>
      <c r="C22" s="166">
        <v>0.18826699</v>
      </c>
    </row>
    <row r="23" spans="1:3" ht="17" customHeight="1" x14ac:dyDescent="0.35">
      <c r="A23" s="148" t="s">
        <v>206</v>
      </c>
      <c r="B23" s="165">
        <v>2</v>
      </c>
      <c r="C23" s="166">
        <v>1.9550890000000001E-2</v>
      </c>
    </row>
    <row r="24" spans="1:3" ht="17" customHeight="1" x14ac:dyDescent="0.35">
      <c r="A24" s="148" t="s">
        <v>207</v>
      </c>
      <c r="B24" s="165">
        <v>1</v>
      </c>
      <c r="C24" s="166">
        <v>7.57853E-3</v>
      </c>
    </row>
    <row r="25" spans="1:3" ht="17" customHeight="1" x14ac:dyDescent="0.35">
      <c r="A25" s="148" t="s">
        <v>208</v>
      </c>
      <c r="B25" s="165">
        <v>4</v>
      </c>
      <c r="C25" s="166">
        <v>3.2086980000000001E-2</v>
      </c>
    </row>
    <row r="26" spans="1:3" ht="17" customHeight="1" x14ac:dyDescent="0.35">
      <c r="A26" s="148" t="s">
        <v>209</v>
      </c>
      <c r="B26" s="165">
        <v>0</v>
      </c>
      <c r="C26" s="166">
        <v>0</v>
      </c>
    </row>
    <row r="27" spans="1:3" ht="17" customHeight="1" x14ac:dyDescent="0.35">
      <c r="A27" s="167" t="s">
        <v>210</v>
      </c>
      <c r="B27" s="168">
        <v>79</v>
      </c>
      <c r="C27" s="169">
        <v>0.71728616999999995</v>
      </c>
    </row>
    <row r="28" spans="1:3" ht="32" customHeight="1" x14ac:dyDescent="0.35">
      <c r="A28" s="170" t="s">
        <v>211</v>
      </c>
      <c r="B28" s="171">
        <v>110</v>
      </c>
      <c r="C28" s="155" t="s">
        <v>184</v>
      </c>
    </row>
    <row r="30" spans="1:3" ht="14" customHeight="1" x14ac:dyDescent="0.25">
      <c r="A30" s="162"/>
      <c r="B30" s="162"/>
      <c r="C30" s="162"/>
    </row>
    <row r="31" spans="1:3" ht="62" customHeight="1" x14ac:dyDescent="0.35">
      <c r="A31" s="212" t="s">
        <v>212</v>
      </c>
      <c r="B31" s="212"/>
      <c r="C31" s="212"/>
    </row>
    <row r="32" spans="1:3" ht="17" customHeight="1" x14ac:dyDescent="0.25">
      <c r="A32" s="162"/>
      <c r="B32" s="211">
        <v>2020</v>
      </c>
      <c r="C32" s="211"/>
    </row>
    <row r="33" spans="1:3" ht="17" customHeight="1" x14ac:dyDescent="0.35">
      <c r="A33" s="162"/>
      <c r="B33" s="163" t="s">
        <v>174</v>
      </c>
      <c r="C33" s="164" t="s">
        <v>175</v>
      </c>
    </row>
    <row r="34" spans="1:3" ht="17" customHeight="1" x14ac:dyDescent="0.35">
      <c r="A34" s="148" t="s">
        <v>196</v>
      </c>
      <c r="B34" s="165">
        <v>0</v>
      </c>
      <c r="C34" s="166">
        <v>0</v>
      </c>
    </row>
    <row r="35" spans="1:3" ht="17" customHeight="1" x14ac:dyDescent="0.35">
      <c r="A35" s="148" t="s">
        <v>197</v>
      </c>
      <c r="B35" s="165">
        <v>0</v>
      </c>
      <c r="C35" s="166">
        <v>0</v>
      </c>
    </row>
    <row r="36" spans="1:3" ht="17" customHeight="1" x14ac:dyDescent="0.35">
      <c r="A36" s="148" t="s">
        <v>198</v>
      </c>
      <c r="B36" s="165">
        <v>0</v>
      </c>
      <c r="C36" s="166">
        <v>0</v>
      </c>
    </row>
    <row r="37" spans="1:3" ht="17" customHeight="1" x14ac:dyDescent="0.35">
      <c r="A37" s="148" t="s">
        <v>199</v>
      </c>
      <c r="B37" s="165">
        <v>0</v>
      </c>
      <c r="C37" s="166">
        <v>0</v>
      </c>
    </row>
    <row r="38" spans="1:3" ht="17" customHeight="1" x14ac:dyDescent="0.35">
      <c r="A38" s="167" t="s">
        <v>200</v>
      </c>
      <c r="B38" s="168">
        <v>31</v>
      </c>
      <c r="C38" s="169">
        <v>1</v>
      </c>
    </row>
    <row r="39" spans="1:3" ht="17" customHeight="1" x14ac:dyDescent="0.35">
      <c r="A39" s="170" t="s">
        <v>185</v>
      </c>
      <c r="B39" s="171">
        <v>31</v>
      </c>
      <c r="C39" s="172">
        <v>1</v>
      </c>
    </row>
    <row r="41" spans="1:3" ht="14" customHeight="1" x14ac:dyDescent="0.25">
      <c r="A41" s="162"/>
      <c r="B41" s="162"/>
      <c r="C41" s="162"/>
    </row>
    <row r="42" spans="1:3" ht="48" customHeight="1" x14ac:dyDescent="0.35">
      <c r="A42" s="212" t="s">
        <v>213</v>
      </c>
      <c r="B42" s="212"/>
      <c r="C42" s="212"/>
    </row>
    <row r="43" spans="1:3" ht="17" customHeight="1" x14ac:dyDescent="0.25">
      <c r="A43" s="162"/>
      <c r="B43" s="211">
        <v>2020</v>
      </c>
      <c r="C43" s="211"/>
    </row>
    <row r="44" spans="1:3" ht="17" customHeight="1" x14ac:dyDescent="0.35">
      <c r="A44" s="162"/>
      <c r="B44" s="163" t="s">
        <v>174</v>
      </c>
      <c r="C44" s="164" t="s">
        <v>175</v>
      </c>
    </row>
    <row r="45" spans="1:3" ht="17" customHeight="1" x14ac:dyDescent="0.35">
      <c r="A45" s="148" t="s">
        <v>214</v>
      </c>
      <c r="B45" s="165">
        <v>5</v>
      </c>
      <c r="C45" s="166">
        <v>4.037056E-2</v>
      </c>
    </row>
    <row r="46" spans="1:3" ht="17" customHeight="1" x14ac:dyDescent="0.35">
      <c r="A46" s="148" t="s">
        <v>215</v>
      </c>
      <c r="B46" s="165">
        <v>0</v>
      </c>
      <c r="C46" s="166">
        <v>0</v>
      </c>
    </row>
    <row r="47" spans="1:3" ht="17" customHeight="1" x14ac:dyDescent="0.35">
      <c r="A47" s="167" t="s">
        <v>216</v>
      </c>
      <c r="B47" s="168">
        <v>106</v>
      </c>
      <c r="C47" s="169">
        <v>0.95962943999999994</v>
      </c>
    </row>
    <row r="48" spans="1:3" ht="17" customHeight="1" x14ac:dyDescent="0.35">
      <c r="A48" s="170" t="s">
        <v>185</v>
      </c>
      <c r="B48" s="171">
        <v>111</v>
      </c>
      <c r="C48" s="172">
        <v>1</v>
      </c>
    </row>
    <row r="50" spans="1:3" ht="14" customHeight="1" x14ac:dyDescent="0.25">
      <c r="A50" s="162"/>
      <c r="B50" s="162"/>
      <c r="C50" s="162"/>
    </row>
    <row r="51" spans="1:3" ht="16" customHeight="1" x14ac:dyDescent="0.3">
      <c r="A51" s="213" t="s">
        <v>217</v>
      </c>
      <c r="B51" s="213"/>
      <c r="C51" s="213"/>
    </row>
    <row r="52" spans="1:3" ht="16" customHeight="1" x14ac:dyDescent="0.3">
      <c r="A52" s="213" t="s">
        <v>218</v>
      </c>
      <c r="B52" s="213"/>
      <c r="C52" s="213"/>
    </row>
  </sheetData>
  <mergeCells count="11">
    <mergeCell ref="A31:C31"/>
    <mergeCell ref="A3:C3"/>
    <mergeCell ref="A5:C5"/>
    <mergeCell ref="B6:C6"/>
    <mergeCell ref="A17:C17"/>
    <mergeCell ref="B18:C18"/>
    <mergeCell ref="B32:C32"/>
    <mergeCell ref="A42:C42"/>
    <mergeCell ref="B43:C43"/>
    <mergeCell ref="A51:C51"/>
    <mergeCell ref="A52:C52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8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7" width="14.6328125" style="134" bestFit="1" customWidth="1"/>
    <col min="8" max="16384" width="11.54296875" style="134"/>
  </cols>
  <sheetData>
    <row r="1" spans="1:7" ht="22" customHeight="1" x14ac:dyDescent="0.45">
      <c r="A1" s="161" t="s">
        <v>219</v>
      </c>
      <c r="B1" s="162"/>
      <c r="C1" s="162"/>
      <c r="D1" s="162"/>
      <c r="E1" s="162"/>
      <c r="F1" s="162"/>
      <c r="G1" s="162"/>
    </row>
    <row r="2" spans="1:7" ht="14" customHeight="1" x14ac:dyDescent="0.25">
      <c r="A2" s="162"/>
      <c r="B2" s="162"/>
      <c r="C2" s="162"/>
      <c r="D2" s="162"/>
      <c r="E2" s="162"/>
      <c r="F2" s="162"/>
      <c r="G2" s="162"/>
    </row>
    <row r="3" spans="1:7" ht="48" customHeight="1" x14ac:dyDescent="0.35">
      <c r="A3" s="212" t="s">
        <v>220</v>
      </c>
      <c r="B3" s="212"/>
      <c r="C3" s="212"/>
      <c r="D3" s="212"/>
      <c r="E3" s="212"/>
      <c r="F3" s="212"/>
      <c r="G3" s="212"/>
    </row>
    <row r="4" spans="1:7" ht="35" customHeight="1" x14ac:dyDescent="0.35">
      <c r="A4" s="162"/>
      <c r="B4" s="215" t="s">
        <v>221</v>
      </c>
      <c r="C4" s="215"/>
      <c r="D4" s="215" t="s">
        <v>222</v>
      </c>
      <c r="E4" s="215"/>
      <c r="F4" s="216" t="s">
        <v>223</v>
      </c>
      <c r="G4" s="216"/>
    </row>
    <row r="5" spans="1:7" ht="17" customHeight="1" x14ac:dyDescent="0.25">
      <c r="A5" s="162"/>
      <c r="B5" s="217">
        <v>2020</v>
      </c>
      <c r="C5" s="217"/>
      <c r="D5" s="217">
        <v>2020</v>
      </c>
      <c r="E5" s="217"/>
      <c r="F5" s="211">
        <v>2020</v>
      </c>
      <c r="G5" s="211"/>
    </row>
    <row r="6" spans="1:7" ht="17" customHeight="1" x14ac:dyDescent="0.35">
      <c r="A6" s="162"/>
      <c r="B6" s="163" t="s">
        <v>174</v>
      </c>
      <c r="C6" s="173" t="s">
        <v>175</v>
      </c>
      <c r="D6" s="163" t="s">
        <v>174</v>
      </c>
      <c r="E6" s="173" t="s">
        <v>175</v>
      </c>
      <c r="F6" s="163" t="s">
        <v>174</v>
      </c>
      <c r="G6" s="164" t="s">
        <v>175</v>
      </c>
    </row>
    <row r="7" spans="1:7" ht="17" customHeight="1" x14ac:dyDescent="0.35">
      <c r="A7" s="148" t="s">
        <v>224</v>
      </c>
      <c r="B7" s="165">
        <v>1</v>
      </c>
      <c r="C7" s="174">
        <v>8.6735100000000006E-3</v>
      </c>
      <c r="D7" s="165">
        <v>104</v>
      </c>
      <c r="E7" s="174">
        <v>0.94094347</v>
      </c>
      <c r="F7" s="165">
        <v>89</v>
      </c>
      <c r="G7" s="166">
        <v>0.81409593999999996</v>
      </c>
    </row>
    <row r="8" spans="1:7" ht="17" customHeight="1" x14ac:dyDescent="0.35">
      <c r="A8" s="148" t="s">
        <v>225</v>
      </c>
      <c r="B8" s="165">
        <v>0</v>
      </c>
      <c r="C8" s="174">
        <v>0</v>
      </c>
      <c r="D8" s="165">
        <v>5</v>
      </c>
      <c r="E8" s="174">
        <v>4.401265E-2</v>
      </c>
      <c r="F8" s="165">
        <v>14</v>
      </c>
      <c r="G8" s="166">
        <v>0.12318737</v>
      </c>
    </row>
    <row r="9" spans="1:7" ht="17" customHeight="1" x14ac:dyDescent="0.35">
      <c r="A9" s="148" t="s">
        <v>226</v>
      </c>
      <c r="B9" s="165">
        <v>12</v>
      </c>
      <c r="C9" s="174">
        <v>0.10533607</v>
      </c>
      <c r="D9" s="165">
        <v>0</v>
      </c>
      <c r="E9" s="174">
        <v>0</v>
      </c>
      <c r="F9" s="165">
        <v>2</v>
      </c>
      <c r="G9" s="166">
        <v>1.5004689999999999E-2</v>
      </c>
    </row>
    <row r="10" spans="1:7" ht="17" customHeight="1" x14ac:dyDescent="0.35">
      <c r="A10" s="148" t="s">
        <v>227</v>
      </c>
      <c r="B10" s="165">
        <v>13</v>
      </c>
      <c r="C10" s="174">
        <v>0.12949213000000001</v>
      </c>
      <c r="D10" s="165">
        <v>0</v>
      </c>
      <c r="E10" s="174">
        <v>0</v>
      </c>
      <c r="F10" s="165">
        <v>0</v>
      </c>
      <c r="G10" s="166">
        <v>0</v>
      </c>
    </row>
    <row r="11" spans="1:7" ht="17" customHeight="1" x14ac:dyDescent="0.35">
      <c r="A11" s="148" t="s">
        <v>228</v>
      </c>
      <c r="B11" s="165">
        <v>55</v>
      </c>
      <c r="C11" s="174">
        <v>0.48862266999999998</v>
      </c>
      <c r="D11" s="165">
        <v>1</v>
      </c>
      <c r="E11" s="174">
        <v>7.5219400000000004E-3</v>
      </c>
      <c r="F11" s="165">
        <v>2</v>
      </c>
      <c r="G11" s="166">
        <v>1.9432169999999999E-2</v>
      </c>
    </row>
    <row r="12" spans="1:7" ht="46" customHeight="1" x14ac:dyDescent="0.35">
      <c r="A12" s="148" t="s">
        <v>229</v>
      </c>
      <c r="B12" s="165">
        <v>3</v>
      </c>
      <c r="C12" s="174">
        <v>2.5218270000000001E-2</v>
      </c>
      <c r="D12" s="165">
        <v>1</v>
      </c>
      <c r="E12" s="174">
        <v>7.5219400000000004E-3</v>
      </c>
      <c r="F12" s="165">
        <v>2</v>
      </c>
      <c r="G12" s="166">
        <v>1.5043880000000001E-2</v>
      </c>
    </row>
    <row r="13" spans="1:7" ht="32" customHeight="1" x14ac:dyDescent="0.35">
      <c r="A13" s="148" t="s">
        <v>230</v>
      </c>
      <c r="B13" s="165">
        <v>1</v>
      </c>
      <c r="C13" s="174">
        <v>9.1635799999999993E-3</v>
      </c>
      <c r="D13" s="165">
        <v>0</v>
      </c>
      <c r="E13" s="174">
        <v>0</v>
      </c>
      <c r="F13" s="165">
        <v>0</v>
      </c>
      <c r="G13" s="166">
        <v>0</v>
      </c>
    </row>
    <row r="14" spans="1:7" ht="32" customHeight="1" x14ac:dyDescent="0.35">
      <c r="A14" s="148" t="s">
        <v>231</v>
      </c>
      <c r="B14" s="165">
        <v>9</v>
      </c>
      <c r="C14" s="174">
        <v>7.8232609999999994E-2</v>
      </c>
      <c r="D14" s="165">
        <v>0</v>
      </c>
      <c r="E14" s="174">
        <v>0</v>
      </c>
      <c r="F14" s="165">
        <v>1</v>
      </c>
      <c r="G14" s="166">
        <v>5.7140200000000002E-3</v>
      </c>
    </row>
    <row r="15" spans="1:7" ht="17" customHeight="1" x14ac:dyDescent="0.35">
      <c r="A15" s="167" t="s">
        <v>232</v>
      </c>
      <c r="B15" s="168">
        <v>17</v>
      </c>
      <c r="C15" s="175">
        <v>0.15526114999999999</v>
      </c>
      <c r="D15" s="168">
        <v>0</v>
      </c>
      <c r="E15" s="175">
        <v>0</v>
      </c>
      <c r="F15" s="168">
        <v>1</v>
      </c>
      <c r="G15" s="169">
        <v>7.5219400000000004E-3</v>
      </c>
    </row>
    <row r="16" spans="1:7" ht="17" customHeight="1" x14ac:dyDescent="0.35">
      <c r="A16" s="148" t="s">
        <v>185</v>
      </c>
      <c r="B16" s="165">
        <v>111</v>
      </c>
      <c r="C16" s="174">
        <v>1</v>
      </c>
      <c r="D16" s="165">
        <v>111</v>
      </c>
      <c r="E16" s="174">
        <v>1</v>
      </c>
      <c r="F16" s="165">
        <v>111</v>
      </c>
      <c r="G16" s="166">
        <v>1</v>
      </c>
    </row>
    <row r="18" spans="1:7" ht="22" customHeight="1" x14ac:dyDescent="0.45">
      <c r="A18" s="161" t="s">
        <v>233</v>
      </c>
      <c r="B18" s="162"/>
      <c r="C18" s="162"/>
      <c r="D18" s="162"/>
      <c r="E18" s="162"/>
      <c r="F18" s="162"/>
      <c r="G18" s="162"/>
    </row>
    <row r="19" spans="1:7" ht="14" customHeight="1" x14ac:dyDescent="0.25">
      <c r="A19" s="162"/>
      <c r="B19" s="162"/>
      <c r="C19" s="162"/>
      <c r="D19" s="162"/>
      <c r="E19" s="162"/>
      <c r="F19" s="162"/>
      <c r="G19" s="162"/>
    </row>
    <row r="20" spans="1:7" ht="48" customHeight="1" x14ac:dyDescent="0.35">
      <c r="A20" s="212" t="s">
        <v>234</v>
      </c>
      <c r="B20" s="212"/>
      <c r="C20" s="212"/>
      <c r="D20" s="212"/>
      <c r="E20" s="212"/>
      <c r="F20" s="212"/>
      <c r="G20" s="212"/>
    </row>
    <row r="21" spans="1:7" ht="53" customHeight="1" x14ac:dyDescent="0.35">
      <c r="A21" s="162"/>
      <c r="B21" s="215" t="s">
        <v>235</v>
      </c>
      <c r="C21" s="215"/>
      <c r="D21" s="215">
        <v>2019</v>
      </c>
      <c r="E21" s="215"/>
      <c r="F21" s="216">
        <v>2018</v>
      </c>
      <c r="G21" s="216"/>
    </row>
    <row r="22" spans="1:7" ht="17" customHeight="1" x14ac:dyDescent="0.35">
      <c r="A22" s="162"/>
      <c r="B22" s="163" t="s">
        <v>174</v>
      </c>
      <c r="C22" s="173" t="s">
        <v>175</v>
      </c>
      <c r="D22" s="163" t="s">
        <v>174</v>
      </c>
      <c r="E22" s="173" t="s">
        <v>175</v>
      </c>
      <c r="F22" s="163" t="s">
        <v>174</v>
      </c>
      <c r="G22" s="164" t="s">
        <v>175</v>
      </c>
    </row>
    <row r="23" spans="1:7" ht="17" customHeight="1" x14ac:dyDescent="0.35">
      <c r="A23" s="148" t="s">
        <v>224</v>
      </c>
      <c r="B23" s="165">
        <v>1</v>
      </c>
      <c r="C23" s="174">
        <v>8.6735100000000006E-3</v>
      </c>
      <c r="D23" s="165">
        <v>0</v>
      </c>
      <c r="E23" s="174">
        <v>0</v>
      </c>
      <c r="F23" s="165">
        <v>0</v>
      </c>
      <c r="G23" s="166">
        <v>0</v>
      </c>
    </row>
    <row r="24" spans="1:7" ht="17" customHeight="1" x14ac:dyDescent="0.35">
      <c r="A24" s="148" t="s">
        <v>225</v>
      </c>
      <c r="B24" s="165">
        <v>0</v>
      </c>
      <c r="C24" s="174">
        <v>0</v>
      </c>
      <c r="D24" s="165">
        <v>0</v>
      </c>
      <c r="E24" s="174">
        <v>0</v>
      </c>
      <c r="F24" s="165">
        <v>1</v>
      </c>
      <c r="G24" s="166">
        <v>9.8346400000000004E-3</v>
      </c>
    </row>
    <row r="25" spans="1:7" ht="17" customHeight="1" x14ac:dyDescent="0.35">
      <c r="A25" s="148" t="s">
        <v>226</v>
      </c>
      <c r="B25" s="165">
        <v>12</v>
      </c>
      <c r="C25" s="174">
        <v>0.10533607</v>
      </c>
      <c r="D25" s="165">
        <v>13</v>
      </c>
      <c r="E25" s="174">
        <v>0.14536604</v>
      </c>
      <c r="F25" s="165">
        <v>15</v>
      </c>
      <c r="G25" s="166">
        <v>0.13191977999999999</v>
      </c>
    </row>
    <row r="26" spans="1:7" ht="17" customHeight="1" x14ac:dyDescent="0.35">
      <c r="A26" s="148" t="s">
        <v>227</v>
      </c>
      <c r="B26" s="165">
        <v>13</v>
      </c>
      <c r="C26" s="174">
        <v>0.12949213000000001</v>
      </c>
      <c r="D26" s="165">
        <v>17</v>
      </c>
      <c r="E26" s="174">
        <v>0.17336636</v>
      </c>
      <c r="F26" s="165">
        <v>19</v>
      </c>
      <c r="G26" s="166">
        <v>0.18819572000000001</v>
      </c>
    </row>
    <row r="27" spans="1:7" ht="17" customHeight="1" x14ac:dyDescent="0.35">
      <c r="A27" s="148" t="s">
        <v>228</v>
      </c>
      <c r="B27" s="165">
        <v>55</v>
      </c>
      <c r="C27" s="174">
        <v>0.48862266999999998</v>
      </c>
      <c r="D27" s="165">
        <v>53</v>
      </c>
      <c r="E27" s="174">
        <v>0.54749696999999997</v>
      </c>
      <c r="F27" s="165">
        <v>57</v>
      </c>
      <c r="G27" s="166">
        <v>0.51772967000000003</v>
      </c>
    </row>
    <row r="28" spans="1:7" ht="46" customHeight="1" x14ac:dyDescent="0.35">
      <c r="A28" s="148" t="s">
        <v>229</v>
      </c>
      <c r="B28" s="165">
        <v>3</v>
      </c>
      <c r="C28" s="174">
        <v>2.5218270000000001E-2</v>
      </c>
      <c r="D28" s="165">
        <v>2</v>
      </c>
      <c r="E28" s="174">
        <v>1.9766329999999999E-2</v>
      </c>
      <c r="F28" s="165">
        <v>3</v>
      </c>
      <c r="G28" s="166">
        <v>2.891034E-2</v>
      </c>
    </row>
    <row r="29" spans="1:7" ht="32" customHeight="1" x14ac:dyDescent="0.35">
      <c r="A29" s="148" t="s">
        <v>230</v>
      </c>
      <c r="B29" s="165">
        <v>1</v>
      </c>
      <c r="C29" s="174">
        <v>9.1635799999999993E-3</v>
      </c>
      <c r="D29" s="165">
        <v>2</v>
      </c>
      <c r="E29" s="174">
        <v>2.5921719999999999E-2</v>
      </c>
      <c r="F29" s="165">
        <v>2</v>
      </c>
      <c r="G29" s="166">
        <v>1.8228769999999998E-2</v>
      </c>
    </row>
    <row r="30" spans="1:7" ht="32" customHeight="1" x14ac:dyDescent="0.35">
      <c r="A30" s="148" t="s">
        <v>231</v>
      </c>
      <c r="B30" s="165">
        <v>9</v>
      </c>
      <c r="C30" s="174">
        <v>7.8232609999999994E-2</v>
      </c>
      <c r="D30" s="165">
        <v>3</v>
      </c>
      <c r="E30" s="174">
        <v>3.0461269999999999E-2</v>
      </c>
      <c r="F30" s="165">
        <v>2</v>
      </c>
      <c r="G30" s="166">
        <v>1.959874E-2</v>
      </c>
    </row>
    <row r="31" spans="1:7" ht="17" customHeight="1" x14ac:dyDescent="0.35">
      <c r="A31" s="167" t="s">
        <v>232</v>
      </c>
      <c r="B31" s="168">
        <v>17</v>
      </c>
      <c r="C31" s="175">
        <v>0.15526114999999999</v>
      </c>
      <c r="D31" s="168">
        <v>5</v>
      </c>
      <c r="E31" s="175">
        <v>5.76213E-2</v>
      </c>
      <c r="F31" s="168">
        <v>10</v>
      </c>
      <c r="G31" s="169">
        <v>8.5582340000000007E-2</v>
      </c>
    </row>
    <row r="32" spans="1:7" ht="17" customHeight="1" x14ac:dyDescent="0.35">
      <c r="A32" s="148" t="s">
        <v>185</v>
      </c>
      <c r="B32" s="165">
        <v>111</v>
      </c>
      <c r="C32" s="174">
        <v>1</v>
      </c>
      <c r="D32" s="165">
        <v>95</v>
      </c>
      <c r="E32" s="174">
        <v>1</v>
      </c>
      <c r="F32" s="165">
        <v>109</v>
      </c>
      <c r="G32" s="166">
        <v>1</v>
      </c>
    </row>
    <row r="34" spans="1:7" ht="14" customHeight="1" x14ac:dyDescent="0.25">
      <c r="A34" s="162"/>
      <c r="B34" s="162"/>
      <c r="C34" s="162"/>
      <c r="D34" s="162"/>
      <c r="E34" s="162"/>
      <c r="F34" s="162"/>
      <c r="G34" s="162"/>
    </row>
    <row r="35" spans="1:7" ht="16" customHeight="1" x14ac:dyDescent="0.3">
      <c r="A35" s="213" t="s">
        <v>217</v>
      </c>
      <c r="B35" s="213"/>
      <c r="C35" s="213"/>
      <c r="D35" s="213"/>
      <c r="E35" s="213"/>
      <c r="F35" s="213"/>
      <c r="G35" s="213"/>
    </row>
    <row r="36" spans="1:7" ht="16" customHeight="1" x14ac:dyDescent="0.3">
      <c r="A36" s="213" t="s">
        <v>236</v>
      </c>
      <c r="B36" s="213"/>
      <c r="C36" s="213"/>
      <c r="D36" s="213"/>
      <c r="E36" s="213"/>
      <c r="F36" s="213"/>
      <c r="G36" s="213"/>
    </row>
    <row r="37" spans="1:7" ht="16" customHeight="1" x14ac:dyDescent="0.3">
      <c r="A37" s="213" t="s">
        <v>237</v>
      </c>
      <c r="B37" s="213"/>
      <c r="C37" s="213"/>
      <c r="D37" s="213"/>
      <c r="E37" s="213"/>
      <c r="F37" s="213"/>
      <c r="G37" s="213"/>
    </row>
    <row r="38" spans="1:7" ht="16" customHeight="1" x14ac:dyDescent="0.3">
      <c r="A38" s="213" t="s">
        <v>218</v>
      </c>
      <c r="B38" s="213"/>
      <c r="C38" s="213"/>
      <c r="D38" s="213"/>
      <c r="E38" s="213"/>
      <c r="F38" s="213"/>
      <c r="G38" s="213"/>
    </row>
  </sheetData>
  <mergeCells count="15">
    <mergeCell ref="A3:G3"/>
    <mergeCell ref="B4:C4"/>
    <mergeCell ref="D4:E4"/>
    <mergeCell ref="F4:G4"/>
    <mergeCell ref="B5:C5"/>
    <mergeCell ref="D5:E5"/>
    <mergeCell ref="F5:G5"/>
    <mergeCell ref="A37:G37"/>
    <mergeCell ref="A38:G38"/>
    <mergeCell ref="A20:G20"/>
    <mergeCell ref="B21:C21"/>
    <mergeCell ref="D21:E21"/>
    <mergeCell ref="F21:G21"/>
    <mergeCell ref="A35:G35"/>
    <mergeCell ref="A36:G36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4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7" width="14.6328125" style="134" bestFit="1" customWidth="1"/>
    <col min="8" max="16384" width="11.54296875" style="134"/>
  </cols>
  <sheetData>
    <row r="1" spans="1:7" ht="22" customHeight="1" x14ac:dyDescent="0.45">
      <c r="A1" s="161" t="s">
        <v>238</v>
      </c>
      <c r="B1" s="162"/>
      <c r="C1" s="162"/>
      <c r="D1" s="162"/>
      <c r="E1" s="162"/>
      <c r="F1" s="162"/>
      <c r="G1" s="162"/>
    </row>
    <row r="2" spans="1:7" ht="14" customHeight="1" x14ac:dyDescent="0.25">
      <c r="A2" s="162"/>
      <c r="B2" s="162"/>
      <c r="C2" s="162"/>
      <c r="D2" s="162"/>
      <c r="E2" s="162"/>
      <c r="F2" s="162"/>
      <c r="G2" s="162"/>
    </row>
    <row r="3" spans="1:7" ht="48" customHeight="1" x14ac:dyDescent="0.35">
      <c r="A3" s="212" t="s">
        <v>239</v>
      </c>
      <c r="B3" s="212"/>
      <c r="C3" s="212"/>
      <c r="D3" s="212"/>
      <c r="E3" s="212"/>
      <c r="F3" s="212"/>
      <c r="G3" s="212"/>
    </row>
    <row r="4" spans="1:7" ht="35" customHeight="1" x14ac:dyDescent="0.35">
      <c r="A4" s="162"/>
      <c r="B4" s="215" t="s">
        <v>240</v>
      </c>
      <c r="C4" s="215"/>
      <c r="D4" s="215" t="s">
        <v>241</v>
      </c>
      <c r="E4" s="215"/>
      <c r="F4" s="216" t="s">
        <v>242</v>
      </c>
      <c r="G4" s="216"/>
    </row>
    <row r="5" spans="1:7" ht="17" customHeight="1" x14ac:dyDescent="0.25">
      <c r="A5" s="162"/>
      <c r="B5" s="217">
        <v>2020</v>
      </c>
      <c r="C5" s="217"/>
      <c r="D5" s="217">
        <v>2020</v>
      </c>
      <c r="E5" s="217"/>
      <c r="F5" s="211">
        <v>2020</v>
      </c>
      <c r="G5" s="211"/>
    </row>
    <row r="6" spans="1:7" ht="17" customHeight="1" x14ac:dyDescent="0.35">
      <c r="A6" s="162"/>
      <c r="B6" s="163" t="s">
        <v>174</v>
      </c>
      <c r="C6" s="173" t="s">
        <v>175</v>
      </c>
      <c r="D6" s="163" t="s">
        <v>174</v>
      </c>
      <c r="E6" s="173" t="s">
        <v>175</v>
      </c>
      <c r="F6" s="163" t="s">
        <v>174</v>
      </c>
      <c r="G6" s="164" t="s">
        <v>175</v>
      </c>
    </row>
    <row r="7" spans="1:7" ht="17" customHeight="1" x14ac:dyDescent="0.35">
      <c r="A7" s="148" t="s">
        <v>243</v>
      </c>
      <c r="B7" s="165">
        <v>102</v>
      </c>
      <c r="C7" s="174">
        <v>0.92995053000000005</v>
      </c>
      <c r="D7" s="165">
        <v>0</v>
      </c>
      <c r="E7" s="174">
        <v>0</v>
      </c>
      <c r="F7" s="165">
        <v>8</v>
      </c>
      <c r="G7" s="166">
        <v>7.0049470000000003E-2</v>
      </c>
    </row>
    <row r="8" spans="1:7" ht="17" customHeight="1" x14ac:dyDescent="0.35">
      <c r="A8" s="148" t="s">
        <v>244</v>
      </c>
      <c r="B8" s="165">
        <v>51</v>
      </c>
      <c r="C8" s="174">
        <v>0.48023746</v>
      </c>
      <c r="D8" s="165">
        <v>12</v>
      </c>
      <c r="E8" s="174">
        <v>0.12034863</v>
      </c>
      <c r="F8" s="165">
        <v>45</v>
      </c>
      <c r="G8" s="166">
        <v>0.39941390999999998</v>
      </c>
    </row>
    <row r="9" spans="1:7" ht="17" customHeight="1" x14ac:dyDescent="0.35">
      <c r="A9" s="148" t="s">
        <v>245</v>
      </c>
      <c r="B9" s="165">
        <v>13</v>
      </c>
      <c r="C9" s="174">
        <v>0.12188789</v>
      </c>
      <c r="D9" s="165">
        <v>13</v>
      </c>
      <c r="E9" s="174">
        <v>0.1254971</v>
      </c>
      <c r="F9" s="165">
        <v>80</v>
      </c>
      <c r="G9" s="166">
        <v>0.75261500999999997</v>
      </c>
    </row>
    <row r="10" spans="1:7" ht="17" customHeight="1" x14ac:dyDescent="0.35">
      <c r="A10" s="148" t="s">
        <v>246</v>
      </c>
      <c r="B10" s="165">
        <v>23</v>
      </c>
      <c r="C10" s="174">
        <v>0.21574288</v>
      </c>
      <c r="D10" s="165">
        <v>15</v>
      </c>
      <c r="E10" s="174">
        <v>0.15172741000000001</v>
      </c>
      <c r="F10" s="165">
        <v>69</v>
      </c>
      <c r="G10" s="166">
        <v>0.63252971000000002</v>
      </c>
    </row>
    <row r="11" spans="1:7" ht="35" customHeight="1" x14ac:dyDescent="0.35">
      <c r="A11" s="148" t="s">
        <v>247</v>
      </c>
      <c r="B11" s="165">
        <v>9</v>
      </c>
      <c r="C11" s="174">
        <v>8.4780659999999994E-2</v>
      </c>
      <c r="D11" s="165">
        <v>12</v>
      </c>
      <c r="E11" s="174">
        <v>0.12344289</v>
      </c>
      <c r="F11" s="165">
        <v>84</v>
      </c>
      <c r="G11" s="166">
        <v>0.79177644999999997</v>
      </c>
    </row>
    <row r="12" spans="1:7" ht="32" customHeight="1" x14ac:dyDescent="0.35">
      <c r="A12" s="148" t="s">
        <v>248</v>
      </c>
      <c r="B12" s="165">
        <v>36</v>
      </c>
      <c r="C12" s="174">
        <v>0.32820347999999999</v>
      </c>
      <c r="D12" s="165">
        <v>18</v>
      </c>
      <c r="E12" s="174">
        <v>0.16865298000000001</v>
      </c>
      <c r="F12" s="165">
        <v>54</v>
      </c>
      <c r="G12" s="166">
        <v>0.50314353999999994</v>
      </c>
    </row>
    <row r="13" spans="1:7" ht="32" customHeight="1" x14ac:dyDescent="0.35">
      <c r="A13" s="148" t="s">
        <v>249</v>
      </c>
      <c r="B13" s="165">
        <v>20</v>
      </c>
      <c r="C13" s="174">
        <v>0.18384944</v>
      </c>
      <c r="D13" s="165">
        <v>71</v>
      </c>
      <c r="E13" s="174">
        <v>0.67855188</v>
      </c>
      <c r="F13" s="165">
        <v>15</v>
      </c>
      <c r="G13" s="166">
        <v>0.13759868</v>
      </c>
    </row>
    <row r="14" spans="1:7" ht="35" customHeight="1" x14ac:dyDescent="0.35">
      <c r="A14" s="148" t="s">
        <v>250</v>
      </c>
      <c r="B14" s="165">
        <v>32</v>
      </c>
      <c r="C14" s="174">
        <v>0.28665564999999998</v>
      </c>
      <c r="D14" s="165">
        <v>18</v>
      </c>
      <c r="E14" s="174">
        <v>0.17878690999999999</v>
      </c>
      <c r="F14" s="165">
        <v>56</v>
      </c>
      <c r="G14" s="166">
        <v>0.53455744000000005</v>
      </c>
    </row>
    <row r="15" spans="1:7" ht="32" customHeight="1" x14ac:dyDescent="0.35">
      <c r="A15" s="148" t="s">
        <v>251</v>
      </c>
      <c r="B15" s="165">
        <v>68</v>
      </c>
      <c r="C15" s="174">
        <v>0.62767671000000003</v>
      </c>
      <c r="D15" s="165">
        <v>8</v>
      </c>
      <c r="E15" s="174">
        <v>7.7334360000000005E-2</v>
      </c>
      <c r="F15" s="165">
        <v>32</v>
      </c>
      <c r="G15" s="166">
        <v>0.29498892999999998</v>
      </c>
    </row>
    <row r="16" spans="1:7" ht="35" customHeight="1" x14ac:dyDescent="0.35">
      <c r="A16" s="148" t="s">
        <v>252</v>
      </c>
      <c r="B16" s="165">
        <v>48</v>
      </c>
      <c r="C16" s="174">
        <v>0.42816969999999999</v>
      </c>
      <c r="D16" s="165">
        <v>24</v>
      </c>
      <c r="E16" s="174">
        <v>0.22678100000000001</v>
      </c>
      <c r="F16" s="165">
        <v>37</v>
      </c>
      <c r="G16" s="166">
        <v>0.3450493</v>
      </c>
    </row>
    <row r="17" spans="1:7" ht="17" customHeight="1" x14ac:dyDescent="0.35">
      <c r="A17" s="148" t="s">
        <v>253</v>
      </c>
      <c r="B17" s="165">
        <v>14</v>
      </c>
      <c r="C17" s="174">
        <v>0.11885899</v>
      </c>
      <c r="D17" s="165">
        <v>26</v>
      </c>
      <c r="E17" s="174">
        <v>0.25255895</v>
      </c>
      <c r="F17" s="165">
        <v>67</v>
      </c>
      <c r="G17" s="166">
        <v>0.62858205</v>
      </c>
    </row>
    <row r="18" spans="1:7" ht="35" customHeight="1" x14ac:dyDescent="0.35">
      <c r="A18" s="148" t="s">
        <v>254</v>
      </c>
      <c r="B18" s="165">
        <v>44</v>
      </c>
      <c r="C18" s="174">
        <v>0.39883678</v>
      </c>
      <c r="D18" s="165">
        <v>32</v>
      </c>
      <c r="E18" s="174">
        <v>0.31675779999999998</v>
      </c>
      <c r="F18" s="165">
        <v>31</v>
      </c>
      <c r="G18" s="166">
        <v>0.28440543000000001</v>
      </c>
    </row>
    <row r="19" spans="1:7" ht="35" customHeight="1" x14ac:dyDescent="0.35">
      <c r="A19" s="148" t="s">
        <v>255</v>
      </c>
      <c r="B19" s="165">
        <v>78</v>
      </c>
      <c r="C19" s="174">
        <v>0.70688203999999999</v>
      </c>
      <c r="D19" s="165">
        <v>3</v>
      </c>
      <c r="E19" s="174">
        <v>3.5299959999999998E-2</v>
      </c>
      <c r="F19" s="165">
        <v>27</v>
      </c>
      <c r="G19" s="166">
        <v>0.25781799999999999</v>
      </c>
    </row>
    <row r="20" spans="1:7" ht="17" customHeight="1" x14ac:dyDescent="0.35">
      <c r="A20" s="167" t="s">
        <v>256</v>
      </c>
      <c r="B20" s="168">
        <v>17</v>
      </c>
      <c r="C20" s="175">
        <v>0.14939989000000001</v>
      </c>
      <c r="D20" s="168">
        <v>39</v>
      </c>
      <c r="E20" s="175">
        <v>0.36924251000000002</v>
      </c>
      <c r="F20" s="168">
        <v>52</v>
      </c>
      <c r="G20" s="169">
        <v>0.48135760999999999</v>
      </c>
    </row>
    <row r="22" spans="1:7" ht="14" customHeight="1" x14ac:dyDescent="0.25">
      <c r="A22" s="162"/>
      <c r="B22" s="162"/>
      <c r="C22" s="162"/>
      <c r="D22" s="162"/>
      <c r="E22" s="162"/>
      <c r="F22" s="162"/>
      <c r="G22" s="162"/>
    </row>
    <row r="23" spans="1:7" ht="16" customHeight="1" x14ac:dyDescent="0.3">
      <c r="A23" s="213" t="s">
        <v>217</v>
      </c>
      <c r="B23" s="213"/>
      <c r="C23" s="213"/>
      <c r="D23" s="213"/>
      <c r="E23" s="213"/>
      <c r="F23" s="213"/>
      <c r="G23" s="213"/>
    </row>
    <row r="24" spans="1:7" ht="16" customHeight="1" x14ac:dyDescent="0.3">
      <c r="A24" s="213" t="s">
        <v>218</v>
      </c>
      <c r="B24" s="213"/>
      <c r="C24" s="213"/>
      <c r="D24" s="213"/>
      <c r="E24" s="213"/>
      <c r="F24" s="213"/>
      <c r="G24" s="213"/>
    </row>
  </sheetData>
  <mergeCells count="9">
    <mergeCell ref="A23:G23"/>
    <mergeCell ref="A24:G24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77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238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257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258</v>
      </c>
      <c r="B6" s="165">
        <v>17</v>
      </c>
      <c r="C6" s="166">
        <v>0.15752284999999999</v>
      </c>
    </row>
    <row r="7" spans="1:3" ht="17" customHeight="1" x14ac:dyDescent="0.35">
      <c r="A7" s="148" t="s">
        <v>259</v>
      </c>
      <c r="B7" s="165">
        <v>27</v>
      </c>
      <c r="C7" s="166">
        <v>0.25996415</v>
      </c>
    </row>
    <row r="8" spans="1:3" ht="17" customHeight="1" x14ac:dyDescent="0.35">
      <c r="A8" s="148" t="s">
        <v>260</v>
      </c>
      <c r="B8" s="165">
        <v>14</v>
      </c>
      <c r="C8" s="166">
        <v>0.13340898000000001</v>
      </c>
    </row>
    <row r="9" spans="1:3" ht="17" customHeight="1" x14ac:dyDescent="0.35">
      <c r="A9" s="148" t="s">
        <v>261</v>
      </c>
      <c r="B9" s="165">
        <v>24</v>
      </c>
      <c r="C9" s="166">
        <v>0.23537322999999999</v>
      </c>
    </row>
    <row r="10" spans="1:3" ht="17" customHeight="1" x14ac:dyDescent="0.35">
      <c r="A10" s="148" t="s">
        <v>262</v>
      </c>
      <c r="B10" s="165">
        <v>21</v>
      </c>
      <c r="C10" s="166">
        <v>0.21373079</v>
      </c>
    </row>
    <row r="11" spans="1:3" ht="17" customHeight="1" x14ac:dyDescent="0.35">
      <c r="A11" s="167" t="s">
        <v>263</v>
      </c>
      <c r="B11" s="168">
        <v>6</v>
      </c>
      <c r="C11" s="176" t="s">
        <v>184</v>
      </c>
    </row>
    <row r="12" spans="1:3" ht="17" customHeight="1" x14ac:dyDescent="0.35">
      <c r="A12" s="170" t="s">
        <v>185</v>
      </c>
      <c r="B12" s="171">
        <v>109</v>
      </c>
      <c r="C12" s="172">
        <v>1</v>
      </c>
    </row>
    <row r="14" spans="1:3" ht="14" customHeight="1" x14ac:dyDescent="0.25">
      <c r="A14" s="162"/>
      <c r="B14" s="162"/>
      <c r="C14" s="162"/>
    </row>
    <row r="15" spans="1:3" ht="48" customHeight="1" x14ac:dyDescent="0.35">
      <c r="A15" s="212" t="s">
        <v>264</v>
      </c>
      <c r="B15" s="212"/>
      <c r="C15" s="212"/>
    </row>
    <row r="16" spans="1:3" ht="17" customHeight="1" x14ac:dyDescent="0.25">
      <c r="A16" s="162"/>
      <c r="B16" s="211">
        <v>2020</v>
      </c>
      <c r="C16" s="211"/>
    </row>
    <row r="17" spans="1:3" ht="17" customHeight="1" x14ac:dyDescent="0.35">
      <c r="A17" s="162"/>
      <c r="B17" s="163" t="s">
        <v>174</v>
      </c>
      <c r="C17" s="164" t="s">
        <v>175</v>
      </c>
    </row>
    <row r="18" spans="1:3" ht="17" customHeight="1" x14ac:dyDescent="0.35">
      <c r="A18" s="148" t="s">
        <v>258</v>
      </c>
      <c r="B18" s="165">
        <v>19</v>
      </c>
      <c r="C18" s="166">
        <v>0.18519009</v>
      </c>
    </row>
    <row r="19" spans="1:3" ht="17" customHeight="1" x14ac:dyDescent="0.35">
      <c r="A19" s="148" t="s">
        <v>259</v>
      </c>
      <c r="B19" s="165">
        <v>28</v>
      </c>
      <c r="C19" s="166">
        <v>0.25703957999999999</v>
      </c>
    </row>
    <row r="20" spans="1:3" ht="17" customHeight="1" x14ac:dyDescent="0.35">
      <c r="A20" s="148" t="s">
        <v>260</v>
      </c>
      <c r="B20" s="165">
        <v>22</v>
      </c>
      <c r="C20" s="166">
        <v>0.21347721</v>
      </c>
    </row>
    <row r="21" spans="1:3" ht="17" customHeight="1" x14ac:dyDescent="0.35">
      <c r="A21" s="148" t="s">
        <v>261</v>
      </c>
      <c r="B21" s="165">
        <v>17</v>
      </c>
      <c r="C21" s="166">
        <v>0.17011878999999999</v>
      </c>
    </row>
    <row r="22" spans="1:3" ht="17" customHeight="1" x14ac:dyDescent="0.35">
      <c r="A22" s="148" t="s">
        <v>262</v>
      </c>
      <c r="B22" s="165">
        <v>17</v>
      </c>
      <c r="C22" s="166">
        <v>0.17417432999999999</v>
      </c>
    </row>
    <row r="23" spans="1:3" ht="17" customHeight="1" x14ac:dyDescent="0.35">
      <c r="A23" s="167" t="s">
        <v>263</v>
      </c>
      <c r="B23" s="168">
        <v>6</v>
      </c>
      <c r="C23" s="176" t="s">
        <v>184</v>
      </c>
    </row>
    <row r="24" spans="1:3" ht="17" customHeight="1" x14ac:dyDescent="0.35">
      <c r="A24" s="170" t="s">
        <v>185</v>
      </c>
      <c r="B24" s="171">
        <v>109</v>
      </c>
      <c r="C24" s="172">
        <v>1</v>
      </c>
    </row>
    <row r="26" spans="1:3" ht="14" customHeight="1" x14ac:dyDescent="0.25">
      <c r="A26" s="162"/>
      <c r="B26" s="162"/>
      <c r="C26" s="162"/>
    </row>
    <row r="27" spans="1:3" ht="48" customHeight="1" x14ac:dyDescent="0.35">
      <c r="A27" s="212" t="s">
        <v>265</v>
      </c>
      <c r="B27" s="212"/>
      <c r="C27" s="212"/>
    </row>
    <row r="28" spans="1:3" ht="17" customHeight="1" x14ac:dyDescent="0.25">
      <c r="A28" s="162"/>
      <c r="B28" s="211">
        <v>2020</v>
      </c>
      <c r="C28" s="211"/>
    </row>
    <row r="29" spans="1:3" ht="17" customHeight="1" x14ac:dyDescent="0.35">
      <c r="A29" s="162"/>
      <c r="B29" s="163" t="s">
        <v>174</v>
      </c>
      <c r="C29" s="164" t="s">
        <v>175</v>
      </c>
    </row>
    <row r="30" spans="1:3" ht="17" customHeight="1" x14ac:dyDescent="0.35">
      <c r="A30" s="148" t="s">
        <v>258</v>
      </c>
      <c r="B30" s="165">
        <v>12</v>
      </c>
      <c r="C30" s="166">
        <v>0.10497593</v>
      </c>
    </row>
    <row r="31" spans="1:3" ht="17" customHeight="1" x14ac:dyDescent="0.35">
      <c r="A31" s="148" t="s">
        <v>259</v>
      </c>
      <c r="B31" s="165">
        <v>25</v>
      </c>
      <c r="C31" s="166">
        <v>0.23027096999999999</v>
      </c>
    </row>
    <row r="32" spans="1:3" ht="17" customHeight="1" x14ac:dyDescent="0.35">
      <c r="A32" s="148" t="s">
        <v>260</v>
      </c>
      <c r="B32" s="165">
        <v>27</v>
      </c>
      <c r="C32" s="166">
        <v>0.26704053999999999</v>
      </c>
    </row>
    <row r="33" spans="1:3" ht="17" customHeight="1" x14ac:dyDescent="0.35">
      <c r="A33" s="148" t="s">
        <v>261</v>
      </c>
      <c r="B33" s="165">
        <v>18</v>
      </c>
      <c r="C33" s="166">
        <v>0.1719648</v>
      </c>
    </row>
    <row r="34" spans="1:3" ht="17" customHeight="1" x14ac:dyDescent="0.35">
      <c r="A34" s="148" t="s">
        <v>262</v>
      </c>
      <c r="B34" s="165">
        <v>23</v>
      </c>
      <c r="C34" s="166">
        <v>0.22574775999999999</v>
      </c>
    </row>
    <row r="35" spans="1:3" ht="17" customHeight="1" x14ac:dyDescent="0.35">
      <c r="A35" s="167" t="s">
        <v>263</v>
      </c>
      <c r="B35" s="168">
        <v>4</v>
      </c>
      <c r="C35" s="176" t="s">
        <v>184</v>
      </c>
    </row>
    <row r="36" spans="1:3" ht="17" customHeight="1" x14ac:dyDescent="0.35">
      <c r="A36" s="170" t="s">
        <v>185</v>
      </c>
      <c r="B36" s="171">
        <v>109</v>
      </c>
      <c r="C36" s="172">
        <v>1</v>
      </c>
    </row>
    <row r="38" spans="1:3" ht="14" customHeight="1" x14ac:dyDescent="0.25">
      <c r="A38" s="162"/>
      <c r="B38" s="162"/>
      <c r="C38" s="162"/>
    </row>
    <row r="39" spans="1:3" ht="48" customHeight="1" x14ac:dyDescent="0.35">
      <c r="A39" s="212" t="s">
        <v>266</v>
      </c>
      <c r="B39" s="212"/>
      <c r="C39" s="212"/>
    </row>
    <row r="40" spans="1:3" ht="17" customHeight="1" x14ac:dyDescent="0.25">
      <c r="A40" s="162"/>
      <c r="B40" s="211">
        <v>2020</v>
      </c>
      <c r="C40" s="211"/>
    </row>
    <row r="41" spans="1:3" ht="17" customHeight="1" x14ac:dyDescent="0.35">
      <c r="A41" s="162"/>
      <c r="B41" s="163" t="s">
        <v>174</v>
      </c>
      <c r="C41" s="164" t="s">
        <v>175</v>
      </c>
    </row>
    <row r="42" spans="1:3" ht="17" customHeight="1" x14ac:dyDescent="0.35">
      <c r="A42" s="148" t="s">
        <v>258</v>
      </c>
      <c r="B42" s="165">
        <v>62</v>
      </c>
      <c r="C42" s="166">
        <v>0.59604621999999996</v>
      </c>
    </row>
    <row r="43" spans="1:3" ht="17" customHeight="1" x14ac:dyDescent="0.35">
      <c r="A43" s="148" t="s">
        <v>259</v>
      </c>
      <c r="B43" s="165">
        <v>29</v>
      </c>
      <c r="C43" s="166">
        <v>0.26474215000000001</v>
      </c>
    </row>
    <row r="44" spans="1:3" ht="17" customHeight="1" x14ac:dyDescent="0.35">
      <c r="A44" s="148" t="s">
        <v>260</v>
      </c>
      <c r="B44" s="165">
        <v>8</v>
      </c>
      <c r="C44" s="166">
        <v>6.8591299999999994E-2</v>
      </c>
    </row>
    <row r="45" spans="1:3" ht="17" customHeight="1" x14ac:dyDescent="0.35">
      <c r="A45" s="148" t="s">
        <v>261</v>
      </c>
      <c r="B45" s="165">
        <v>2</v>
      </c>
      <c r="C45" s="166">
        <v>2.1118830000000002E-2</v>
      </c>
    </row>
    <row r="46" spans="1:3" ht="17" customHeight="1" x14ac:dyDescent="0.35">
      <c r="A46" s="148" t="s">
        <v>262</v>
      </c>
      <c r="B46" s="165">
        <v>5</v>
      </c>
      <c r="C46" s="166">
        <v>4.9501499999999997E-2</v>
      </c>
    </row>
    <row r="47" spans="1:3" ht="17" customHeight="1" x14ac:dyDescent="0.35">
      <c r="A47" s="167" t="s">
        <v>263</v>
      </c>
      <c r="B47" s="168">
        <v>3</v>
      </c>
      <c r="C47" s="176" t="s">
        <v>184</v>
      </c>
    </row>
    <row r="48" spans="1:3" ht="17" customHeight="1" x14ac:dyDescent="0.35">
      <c r="A48" s="170" t="s">
        <v>185</v>
      </c>
      <c r="B48" s="171">
        <v>109</v>
      </c>
      <c r="C48" s="172">
        <v>1</v>
      </c>
    </row>
    <row r="50" spans="1:3" ht="14" customHeight="1" x14ac:dyDescent="0.25">
      <c r="A50" s="162"/>
      <c r="B50" s="162"/>
      <c r="C50" s="162"/>
    </row>
    <row r="51" spans="1:3" ht="48" customHeight="1" x14ac:dyDescent="0.35">
      <c r="A51" s="212" t="s">
        <v>267</v>
      </c>
      <c r="B51" s="212"/>
      <c r="C51" s="212"/>
    </row>
    <row r="52" spans="1:3" ht="17" customHeight="1" x14ac:dyDescent="0.25">
      <c r="A52" s="162"/>
      <c r="B52" s="211">
        <v>2020</v>
      </c>
      <c r="C52" s="211"/>
    </row>
    <row r="53" spans="1:3" ht="17" customHeight="1" x14ac:dyDescent="0.35">
      <c r="A53" s="162"/>
      <c r="B53" s="163" t="s">
        <v>174</v>
      </c>
      <c r="C53" s="164" t="s">
        <v>175</v>
      </c>
    </row>
    <row r="54" spans="1:3" ht="17" customHeight="1" x14ac:dyDescent="0.35">
      <c r="A54" s="148" t="s">
        <v>258</v>
      </c>
      <c r="B54" s="165">
        <v>63</v>
      </c>
      <c r="C54" s="166">
        <v>0.61287170000000002</v>
      </c>
    </row>
    <row r="55" spans="1:3" ht="17" customHeight="1" x14ac:dyDescent="0.35">
      <c r="A55" s="148" t="s">
        <v>259</v>
      </c>
      <c r="B55" s="165">
        <v>31</v>
      </c>
      <c r="C55" s="166">
        <v>0.28771655000000002</v>
      </c>
    </row>
    <row r="56" spans="1:3" ht="17" customHeight="1" x14ac:dyDescent="0.35">
      <c r="A56" s="148" t="s">
        <v>260</v>
      </c>
      <c r="B56" s="165">
        <v>6</v>
      </c>
      <c r="C56" s="166">
        <v>5.0365140000000003E-2</v>
      </c>
    </row>
    <row r="57" spans="1:3" ht="17" customHeight="1" x14ac:dyDescent="0.35">
      <c r="A57" s="148" t="s">
        <v>261</v>
      </c>
      <c r="B57" s="165">
        <v>1</v>
      </c>
      <c r="C57" s="166">
        <v>9.4407499999999995E-3</v>
      </c>
    </row>
    <row r="58" spans="1:3" ht="17" customHeight="1" x14ac:dyDescent="0.35">
      <c r="A58" s="148" t="s">
        <v>262</v>
      </c>
      <c r="B58" s="165">
        <v>4</v>
      </c>
      <c r="C58" s="166">
        <v>3.9605870000000001E-2</v>
      </c>
    </row>
    <row r="59" spans="1:3" ht="17" customHeight="1" x14ac:dyDescent="0.35">
      <c r="A59" s="167" t="s">
        <v>263</v>
      </c>
      <c r="B59" s="168">
        <v>4</v>
      </c>
      <c r="C59" s="176" t="s">
        <v>184</v>
      </c>
    </row>
    <row r="60" spans="1:3" ht="17" customHeight="1" x14ac:dyDescent="0.35">
      <c r="A60" s="170" t="s">
        <v>185</v>
      </c>
      <c r="B60" s="171">
        <v>109</v>
      </c>
      <c r="C60" s="172">
        <v>1</v>
      </c>
    </row>
    <row r="62" spans="1:3" ht="14" customHeight="1" x14ac:dyDescent="0.25">
      <c r="A62" s="162"/>
      <c r="B62" s="162"/>
      <c r="C62" s="162"/>
    </row>
    <row r="63" spans="1:3" ht="48" customHeight="1" x14ac:dyDescent="0.35">
      <c r="A63" s="212" t="s">
        <v>268</v>
      </c>
      <c r="B63" s="212"/>
      <c r="C63" s="212"/>
    </row>
    <row r="64" spans="1:3" ht="17" customHeight="1" x14ac:dyDescent="0.25">
      <c r="A64" s="162"/>
      <c r="B64" s="211">
        <v>2020</v>
      </c>
      <c r="C64" s="211"/>
    </row>
    <row r="65" spans="1:3" ht="17" customHeight="1" x14ac:dyDescent="0.35">
      <c r="A65" s="162"/>
      <c r="B65" s="163" t="s">
        <v>174</v>
      </c>
      <c r="C65" s="164" t="s">
        <v>175</v>
      </c>
    </row>
    <row r="66" spans="1:3" ht="17" customHeight="1" x14ac:dyDescent="0.35">
      <c r="A66" s="148" t="s">
        <v>258</v>
      </c>
      <c r="B66" s="165">
        <v>59</v>
      </c>
      <c r="C66" s="166">
        <v>0.57045089000000004</v>
      </c>
    </row>
    <row r="67" spans="1:3" ht="17" customHeight="1" x14ac:dyDescent="0.35">
      <c r="A67" s="148" t="s">
        <v>259</v>
      </c>
      <c r="B67" s="165">
        <v>25</v>
      </c>
      <c r="C67" s="166">
        <v>0.22535503000000001</v>
      </c>
    </row>
    <row r="68" spans="1:3" ht="17" customHeight="1" x14ac:dyDescent="0.35">
      <c r="A68" s="148" t="s">
        <v>260</v>
      </c>
      <c r="B68" s="165">
        <v>11</v>
      </c>
      <c r="C68" s="166">
        <v>0.10105154</v>
      </c>
    </row>
    <row r="69" spans="1:3" ht="17" customHeight="1" x14ac:dyDescent="0.35">
      <c r="A69" s="148" t="s">
        <v>261</v>
      </c>
      <c r="B69" s="165">
        <v>4</v>
      </c>
      <c r="C69" s="166">
        <v>3.9601249999999998E-2</v>
      </c>
    </row>
    <row r="70" spans="1:3" ht="17" customHeight="1" x14ac:dyDescent="0.35">
      <c r="A70" s="148" t="s">
        <v>262</v>
      </c>
      <c r="B70" s="165">
        <v>7</v>
      </c>
      <c r="C70" s="166">
        <v>6.3541280000000006E-2</v>
      </c>
    </row>
    <row r="71" spans="1:3" ht="17" customHeight="1" x14ac:dyDescent="0.35">
      <c r="A71" s="167" t="s">
        <v>263</v>
      </c>
      <c r="B71" s="168">
        <v>3</v>
      </c>
      <c r="C71" s="176" t="s">
        <v>184</v>
      </c>
    </row>
    <row r="72" spans="1:3" ht="17" customHeight="1" x14ac:dyDescent="0.35">
      <c r="A72" s="170" t="s">
        <v>185</v>
      </c>
      <c r="B72" s="171">
        <v>109</v>
      </c>
      <c r="C72" s="172">
        <v>1</v>
      </c>
    </row>
    <row r="74" spans="1:3" ht="14" customHeight="1" x14ac:dyDescent="0.25">
      <c r="A74" s="162"/>
      <c r="B74" s="162"/>
      <c r="C74" s="162"/>
    </row>
    <row r="75" spans="1:3" ht="16" customHeight="1" x14ac:dyDescent="0.3">
      <c r="A75" s="213" t="s">
        <v>217</v>
      </c>
      <c r="B75" s="213"/>
      <c r="C75" s="213"/>
    </row>
    <row r="76" spans="1:3" ht="16" customHeight="1" x14ac:dyDescent="0.3">
      <c r="A76" s="213" t="s">
        <v>269</v>
      </c>
      <c r="B76" s="213"/>
      <c r="C76" s="213"/>
    </row>
    <row r="77" spans="1:3" ht="16" customHeight="1" x14ac:dyDescent="0.3">
      <c r="A77" s="213" t="s">
        <v>218</v>
      </c>
      <c r="B77" s="213"/>
      <c r="C77" s="213"/>
    </row>
  </sheetData>
  <mergeCells count="15">
    <mergeCell ref="B28:C28"/>
    <mergeCell ref="A3:C3"/>
    <mergeCell ref="B4:C4"/>
    <mergeCell ref="A15:C15"/>
    <mergeCell ref="B16:C16"/>
    <mergeCell ref="A27:C27"/>
    <mergeCell ref="A75:C75"/>
    <mergeCell ref="A76:C76"/>
    <mergeCell ref="A77:C77"/>
    <mergeCell ref="A39:C39"/>
    <mergeCell ref="B40:C40"/>
    <mergeCell ref="A51:C51"/>
    <mergeCell ref="B52:C52"/>
    <mergeCell ref="A63:C63"/>
    <mergeCell ref="B64:C64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22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7" width="14.6328125" style="134" bestFit="1" customWidth="1"/>
    <col min="8" max="16384" width="11.54296875" style="134"/>
  </cols>
  <sheetData>
    <row r="1" spans="1:7" ht="22" customHeight="1" x14ac:dyDescent="0.45">
      <c r="A1" s="161" t="s">
        <v>270</v>
      </c>
      <c r="B1" s="162"/>
      <c r="C1" s="162"/>
      <c r="D1" s="162"/>
      <c r="E1" s="162"/>
      <c r="F1" s="162"/>
      <c r="G1" s="162"/>
    </row>
    <row r="2" spans="1:7" ht="14" customHeight="1" x14ac:dyDescent="0.25">
      <c r="A2" s="162"/>
      <c r="B2" s="162"/>
      <c r="C2" s="162"/>
      <c r="D2" s="162"/>
      <c r="E2" s="162"/>
      <c r="F2" s="162"/>
      <c r="G2" s="162"/>
    </row>
    <row r="3" spans="1:7" ht="48" customHeight="1" x14ac:dyDescent="0.35">
      <c r="A3" s="212" t="s">
        <v>271</v>
      </c>
      <c r="B3" s="212"/>
      <c r="C3" s="212"/>
      <c r="D3" s="212"/>
      <c r="E3" s="212"/>
      <c r="F3" s="212"/>
      <c r="G3" s="212"/>
    </row>
    <row r="4" spans="1:7" ht="35" customHeight="1" x14ac:dyDescent="0.35">
      <c r="A4" s="162"/>
      <c r="B4" s="215" t="s">
        <v>240</v>
      </c>
      <c r="C4" s="215"/>
      <c r="D4" s="215" t="s">
        <v>241</v>
      </c>
      <c r="E4" s="215"/>
      <c r="F4" s="216" t="s">
        <v>242</v>
      </c>
      <c r="G4" s="216"/>
    </row>
    <row r="5" spans="1:7" ht="17" customHeight="1" x14ac:dyDescent="0.25">
      <c r="A5" s="162"/>
      <c r="B5" s="217">
        <v>2020</v>
      </c>
      <c r="C5" s="217"/>
      <c r="D5" s="217">
        <v>2020</v>
      </c>
      <c r="E5" s="217"/>
      <c r="F5" s="211">
        <v>2020</v>
      </c>
      <c r="G5" s="211"/>
    </row>
    <row r="6" spans="1:7" ht="17" customHeight="1" x14ac:dyDescent="0.35">
      <c r="A6" s="162"/>
      <c r="B6" s="163" t="s">
        <v>174</v>
      </c>
      <c r="C6" s="173" t="s">
        <v>175</v>
      </c>
      <c r="D6" s="163" t="s">
        <v>174</v>
      </c>
      <c r="E6" s="173" t="s">
        <v>175</v>
      </c>
      <c r="F6" s="163" t="s">
        <v>174</v>
      </c>
      <c r="G6" s="164" t="s">
        <v>175</v>
      </c>
    </row>
    <row r="7" spans="1:7" ht="32" customHeight="1" x14ac:dyDescent="0.35">
      <c r="A7" s="148" t="s">
        <v>272</v>
      </c>
      <c r="B7" s="165">
        <v>67</v>
      </c>
      <c r="C7" s="174">
        <v>0.60415342999999999</v>
      </c>
      <c r="D7" s="165">
        <v>37</v>
      </c>
      <c r="E7" s="174">
        <v>0.35207018000000001</v>
      </c>
      <c r="F7" s="165">
        <v>5</v>
      </c>
      <c r="G7" s="166">
        <v>4.3776389999999998E-2</v>
      </c>
    </row>
    <row r="8" spans="1:7" ht="35" customHeight="1" x14ac:dyDescent="0.35">
      <c r="A8" s="148" t="s">
        <v>273</v>
      </c>
      <c r="B8" s="165">
        <v>21</v>
      </c>
      <c r="C8" s="174">
        <v>0.1984756</v>
      </c>
      <c r="D8" s="165">
        <v>20</v>
      </c>
      <c r="E8" s="174">
        <v>0.19433971999999999</v>
      </c>
      <c r="F8" s="165">
        <v>65</v>
      </c>
      <c r="G8" s="166">
        <v>0.60718468999999997</v>
      </c>
    </row>
    <row r="9" spans="1:7" ht="32" customHeight="1" x14ac:dyDescent="0.35">
      <c r="A9" s="148" t="s">
        <v>274</v>
      </c>
      <c r="B9" s="165">
        <v>18</v>
      </c>
      <c r="C9" s="174">
        <v>0.16954821</v>
      </c>
      <c r="D9" s="165">
        <v>26</v>
      </c>
      <c r="E9" s="174">
        <v>0.24204959000000001</v>
      </c>
      <c r="F9" s="165">
        <v>63</v>
      </c>
      <c r="G9" s="166">
        <v>0.58840221000000004</v>
      </c>
    </row>
    <row r="10" spans="1:7" ht="35" customHeight="1" x14ac:dyDescent="0.35">
      <c r="A10" s="148" t="s">
        <v>275</v>
      </c>
      <c r="B10" s="165">
        <v>8</v>
      </c>
      <c r="C10" s="174">
        <v>7.4113120000000005E-2</v>
      </c>
      <c r="D10" s="165">
        <v>31</v>
      </c>
      <c r="E10" s="174">
        <v>0.28827578999999998</v>
      </c>
      <c r="F10" s="165">
        <v>69</v>
      </c>
      <c r="G10" s="166">
        <v>0.63761108</v>
      </c>
    </row>
    <row r="11" spans="1:7" ht="17" customHeight="1" x14ac:dyDescent="0.35">
      <c r="A11" s="148" t="s">
        <v>276</v>
      </c>
      <c r="B11" s="165">
        <v>16</v>
      </c>
      <c r="C11" s="174">
        <v>0.15619258</v>
      </c>
      <c r="D11" s="165">
        <v>8</v>
      </c>
      <c r="E11" s="174">
        <v>7.6778579999999999E-2</v>
      </c>
      <c r="F11" s="165">
        <v>84</v>
      </c>
      <c r="G11" s="166">
        <v>0.76702884999999998</v>
      </c>
    </row>
    <row r="12" spans="1:7" ht="35" customHeight="1" x14ac:dyDescent="0.35">
      <c r="A12" s="148" t="s">
        <v>277</v>
      </c>
      <c r="B12" s="165">
        <v>78</v>
      </c>
      <c r="C12" s="174">
        <v>0.72010306999999996</v>
      </c>
      <c r="D12" s="165">
        <v>14</v>
      </c>
      <c r="E12" s="174">
        <v>0.13351078</v>
      </c>
      <c r="F12" s="165">
        <v>16</v>
      </c>
      <c r="G12" s="166">
        <v>0.14638614999999999</v>
      </c>
    </row>
    <row r="13" spans="1:7" ht="17" customHeight="1" x14ac:dyDescent="0.35">
      <c r="A13" s="148" t="s">
        <v>278</v>
      </c>
      <c r="B13" s="165">
        <v>34</v>
      </c>
      <c r="C13" s="174">
        <v>0.30929595999999998</v>
      </c>
      <c r="D13" s="165">
        <v>10</v>
      </c>
      <c r="E13" s="174">
        <v>9.1125010000000006E-2</v>
      </c>
      <c r="F13" s="165">
        <v>63</v>
      </c>
      <c r="G13" s="166">
        <v>0.59957903000000001</v>
      </c>
    </row>
    <row r="14" spans="1:7" ht="32" customHeight="1" x14ac:dyDescent="0.35">
      <c r="A14" s="148" t="s">
        <v>279</v>
      </c>
      <c r="B14" s="165">
        <v>82</v>
      </c>
      <c r="C14" s="174">
        <v>0.74188041999999998</v>
      </c>
      <c r="D14" s="165">
        <v>19</v>
      </c>
      <c r="E14" s="174">
        <v>0.17912080999999999</v>
      </c>
      <c r="F14" s="165">
        <v>8</v>
      </c>
      <c r="G14" s="166">
        <v>7.8998769999999996E-2</v>
      </c>
    </row>
    <row r="15" spans="1:7" ht="35" customHeight="1" x14ac:dyDescent="0.35">
      <c r="A15" s="148" t="s">
        <v>280</v>
      </c>
      <c r="B15" s="165">
        <v>91</v>
      </c>
      <c r="C15" s="174">
        <v>0.83155055</v>
      </c>
      <c r="D15" s="165">
        <v>13</v>
      </c>
      <c r="E15" s="174">
        <v>0.12566432</v>
      </c>
      <c r="F15" s="165">
        <v>5</v>
      </c>
      <c r="G15" s="166">
        <v>4.2785129999999998E-2</v>
      </c>
    </row>
    <row r="16" spans="1:7" ht="17" customHeight="1" x14ac:dyDescent="0.35">
      <c r="A16" s="148" t="s">
        <v>281</v>
      </c>
      <c r="B16" s="165">
        <v>39</v>
      </c>
      <c r="C16" s="174">
        <v>0.36303133999999998</v>
      </c>
      <c r="D16" s="165">
        <v>19</v>
      </c>
      <c r="E16" s="174">
        <v>0.17405192999999999</v>
      </c>
      <c r="F16" s="165">
        <v>49</v>
      </c>
      <c r="G16" s="166">
        <v>0.46291673</v>
      </c>
    </row>
    <row r="17" spans="1:7" ht="17" customHeight="1" x14ac:dyDescent="0.35">
      <c r="A17" s="148" t="s">
        <v>282</v>
      </c>
      <c r="B17" s="165">
        <v>61</v>
      </c>
      <c r="C17" s="174">
        <v>0.55208493999999997</v>
      </c>
      <c r="D17" s="165">
        <v>16</v>
      </c>
      <c r="E17" s="174">
        <v>0.1534035</v>
      </c>
      <c r="F17" s="165">
        <v>31</v>
      </c>
      <c r="G17" s="166">
        <v>0.29451156000000001</v>
      </c>
    </row>
    <row r="18" spans="1:7" ht="17" customHeight="1" x14ac:dyDescent="0.35">
      <c r="A18" s="167" t="s">
        <v>283</v>
      </c>
      <c r="B18" s="168">
        <v>66</v>
      </c>
      <c r="C18" s="175">
        <v>0.59781921000000005</v>
      </c>
      <c r="D18" s="168">
        <v>15</v>
      </c>
      <c r="E18" s="175">
        <v>0.13966492</v>
      </c>
      <c r="F18" s="168">
        <v>27</v>
      </c>
      <c r="G18" s="169">
        <v>0.26251585999999999</v>
      </c>
    </row>
    <row r="20" spans="1:7" ht="14" customHeight="1" x14ac:dyDescent="0.25">
      <c r="A20" s="162"/>
      <c r="B20" s="162"/>
      <c r="C20" s="162"/>
      <c r="D20" s="162"/>
      <c r="E20" s="162"/>
      <c r="F20" s="162"/>
      <c r="G20" s="162"/>
    </row>
    <row r="21" spans="1:7" ht="16" customHeight="1" x14ac:dyDescent="0.3">
      <c r="A21" s="213" t="s">
        <v>217</v>
      </c>
      <c r="B21" s="213"/>
      <c r="C21" s="213"/>
      <c r="D21" s="213"/>
      <c r="E21" s="213"/>
      <c r="F21" s="213"/>
      <c r="G21" s="213"/>
    </row>
    <row r="22" spans="1:7" ht="16" customHeight="1" x14ac:dyDescent="0.3">
      <c r="A22" s="213" t="s">
        <v>218</v>
      </c>
      <c r="B22" s="213"/>
      <c r="C22" s="213"/>
      <c r="D22" s="213"/>
      <c r="E22" s="213"/>
      <c r="F22" s="213"/>
      <c r="G22" s="213"/>
    </row>
  </sheetData>
  <mergeCells count="9">
    <mergeCell ref="A21:G21"/>
    <mergeCell ref="A22:G22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3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270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284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285</v>
      </c>
      <c r="B6" s="165">
        <v>4</v>
      </c>
      <c r="C6" s="166">
        <v>3.3888649999999999E-2</v>
      </c>
    </row>
    <row r="7" spans="1:3" ht="17" customHeight="1" x14ac:dyDescent="0.35">
      <c r="A7" s="148" t="s">
        <v>286</v>
      </c>
      <c r="B7" s="165">
        <v>98</v>
      </c>
      <c r="C7" s="166">
        <v>0.92371384000000001</v>
      </c>
    </row>
    <row r="8" spans="1:3" ht="17" customHeight="1" x14ac:dyDescent="0.35">
      <c r="A8" s="167" t="s">
        <v>128</v>
      </c>
      <c r="B8" s="168">
        <v>5</v>
      </c>
      <c r="C8" s="169">
        <v>4.2397520000000001E-2</v>
      </c>
    </row>
    <row r="9" spans="1:3" ht="17" customHeight="1" x14ac:dyDescent="0.35">
      <c r="A9" s="170" t="s">
        <v>185</v>
      </c>
      <c r="B9" s="171">
        <v>107</v>
      </c>
      <c r="C9" s="172">
        <v>1</v>
      </c>
    </row>
    <row r="11" spans="1:3" ht="14" customHeight="1" x14ac:dyDescent="0.25">
      <c r="A11" s="162"/>
      <c r="B11" s="162"/>
      <c r="C11" s="162"/>
    </row>
    <row r="12" spans="1:3" ht="16" customHeight="1" x14ac:dyDescent="0.3">
      <c r="A12" s="213" t="s">
        <v>217</v>
      </c>
      <c r="B12" s="213"/>
      <c r="C12" s="213"/>
    </row>
    <row r="13" spans="1:3" ht="16" customHeight="1" x14ac:dyDescent="0.3">
      <c r="A13" s="213" t="s">
        <v>218</v>
      </c>
      <c r="B13" s="213"/>
      <c r="C13" s="213"/>
    </row>
  </sheetData>
  <mergeCells count="4">
    <mergeCell ref="A3:C3"/>
    <mergeCell ref="B4:C4"/>
    <mergeCell ref="A12:C12"/>
    <mergeCell ref="A13:C13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53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287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288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289</v>
      </c>
      <c r="B6" s="165">
        <v>2</v>
      </c>
      <c r="C6" s="166">
        <v>1.8722200000000001E-2</v>
      </c>
    </row>
    <row r="7" spans="1:3" ht="17" customHeight="1" x14ac:dyDescent="0.35">
      <c r="A7" s="148" t="s">
        <v>290</v>
      </c>
      <c r="B7" s="165">
        <v>14</v>
      </c>
      <c r="C7" s="166">
        <v>0.1216448</v>
      </c>
    </row>
    <row r="8" spans="1:3" ht="17" customHeight="1" x14ac:dyDescent="0.35">
      <c r="A8" s="148" t="s">
        <v>291</v>
      </c>
      <c r="B8" s="165">
        <v>42</v>
      </c>
      <c r="C8" s="166">
        <v>0.38411748000000001</v>
      </c>
    </row>
    <row r="9" spans="1:3" ht="17" customHeight="1" x14ac:dyDescent="0.35">
      <c r="A9" s="148" t="s">
        <v>292</v>
      </c>
      <c r="B9" s="165">
        <v>27</v>
      </c>
      <c r="C9" s="166">
        <v>0.25396951000000001</v>
      </c>
    </row>
    <row r="10" spans="1:3" ht="17" customHeight="1" x14ac:dyDescent="0.35">
      <c r="A10" s="148" t="s">
        <v>293</v>
      </c>
      <c r="B10" s="165">
        <v>23</v>
      </c>
      <c r="C10" s="166">
        <v>0.22154600999999999</v>
      </c>
    </row>
    <row r="11" spans="1:3" ht="17" customHeight="1" x14ac:dyDescent="0.35">
      <c r="A11" s="167" t="s">
        <v>263</v>
      </c>
      <c r="B11" s="168">
        <v>0</v>
      </c>
      <c r="C11" s="176" t="s">
        <v>184</v>
      </c>
    </row>
    <row r="12" spans="1:3" ht="17" customHeight="1" x14ac:dyDescent="0.35">
      <c r="A12" s="170" t="s">
        <v>185</v>
      </c>
      <c r="B12" s="171">
        <v>108</v>
      </c>
      <c r="C12" s="172">
        <v>1</v>
      </c>
    </row>
    <row r="14" spans="1:3" ht="14" customHeight="1" x14ac:dyDescent="0.25">
      <c r="A14" s="162"/>
      <c r="B14" s="162"/>
      <c r="C14" s="162"/>
    </row>
    <row r="15" spans="1:3" ht="48" customHeight="1" x14ac:dyDescent="0.35">
      <c r="A15" s="212" t="s">
        <v>294</v>
      </c>
      <c r="B15" s="212"/>
      <c r="C15" s="212"/>
    </row>
    <row r="16" spans="1:3" ht="17" customHeight="1" x14ac:dyDescent="0.25">
      <c r="A16" s="162"/>
      <c r="B16" s="211">
        <v>2020</v>
      </c>
      <c r="C16" s="211"/>
    </row>
    <row r="17" spans="1:3" ht="17" customHeight="1" x14ac:dyDescent="0.35">
      <c r="A17" s="162"/>
      <c r="B17" s="163" t="s">
        <v>174</v>
      </c>
      <c r="C17" s="164" t="s">
        <v>175</v>
      </c>
    </row>
    <row r="18" spans="1:3" ht="17" customHeight="1" x14ac:dyDescent="0.35">
      <c r="A18" s="148" t="s">
        <v>295</v>
      </c>
      <c r="B18" s="165">
        <v>11</v>
      </c>
      <c r="C18" s="166">
        <v>9.8956580000000002E-2</v>
      </c>
    </row>
    <row r="19" spans="1:3" ht="17" customHeight="1" x14ac:dyDescent="0.35">
      <c r="A19" s="148" t="s">
        <v>296</v>
      </c>
      <c r="B19" s="165">
        <v>28</v>
      </c>
      <c r="C19" s="166">
        <v>0.25804669000000002</v>
      </c>
    </row>
    <row r="20" spans="1:3" ht="17" customHeight="1" x14ac:dyDescent="0.35">
      <c r="A20" s="148" t="s">
        <v>297</v>
      </c>
      <c r="B20" s="165">
        <v>54</v>
      </c>
      <c r="C20" s="166">
        <v>0.49903845000000002</v>
      </c>
    </row>
    <row r="21" spans="1:3" ht="17" customHeight="1" x14ac:dyDescent="0.35">
      <c r="A21" s="148" t="s">
        <v>298</v>
      </c>
      <c r="B21" s="165">
        <v>13</v>
      </c>
      <c r="C21" s="166">
        <v>0.12567395000000001</v>
      </c>
    </row>
    <row r="22" spans="1:3" ht="17" customHeight="1" x14ac:dyDescent="0.35">
      <c r="A22" s="148" t="s">
        <v>299</v>
      </c>
      <c r="B22" s="165">
        <v>2</v>
      </c>
      <c r="C22" s="166">
        <v>1.828434E-2</v>
      </c>
    </row>
    <row r="23" spans="1:3" ht="17" customHeight="1" x14ac:dyDescent="0.35">
      <c r="A23" s="167" t="s">
        <v>263</v>
      </c>
      <c r="B23" s="168">
        <v>0</v>
      </c>
      <c r="C23" s="176" t="s">
        <v>184</v>
      </c>
    </row>
    <row r="24" spans="1:3" ht="17" customHeight="1" x14ac:dyDescent="0.35">
      <c r="A24" s="170" t="s">
        <v>185</v>
      </c>
      <c r="B24" s="171">
        <v>108</v>
      </c>
      <c r="C24" s="172">
        <v>1</v>
      </c>
    </row>
    <row r="26" spans="1:3" ht="14" customHeight="1" x14ac:dyDescent="0.25">
      <c r="A26" s="162"/>
      <c r="B26" s="162"/>
      <c r="C26" s="162"/>
    </row>
    <row r="27" spans="1:3" ht="48" customHeight="1" x14ac:dyDescent="0.35">
      <c r="A27" s="212" t="s">
        <v>300</v>
      </c>
      <c r="B27" s="212"/>
      <c r="C27" s="212"/>
    </row>
    <row r="28" spans="1:3" ht="17" customHeight="1" x14ac:dyDescent="0.25">
      <c r="A28" s="162"/>
      <c r="B28" s="211">
        <v>2020</v>
      </c>
      <c r="C28" s="211"/>
    </row>
    <row r="29" spans="1:3" ht="17" customHeight="1" x14ac:dyDescent="0.35">
      <c r="A29" s="162"/>
      <c r="B29" s="163" t="s">
        <v>174</v>
      </c>
      <c r="C29" s="164" t="s">
        <v>175</v>
      </c>
    </row>
    <row r="30" spans="1:3" ht="17" customHeight="1" x14ac:dyDescent="0.35">
      <c r="A30" s="148" t="s">
        <v>258</v>
      </c>
      <c r="B30" s="165">
        <v>15</v>
      </c>
      <c r="C30" s="166">
        <v>0.16824341000000001</v>
      </c>
    </row>
    <row r="31" spans="1:3" ht="17" customHeight="1" x14ac:dyDescent="0.35">
      <c r="A31" s="148" t="s">
        <v>259</v>
      </c>
      <c r="B31" s="165">
        <v>20</v>
      </c>
      <c r="C31" s="166">
        <v>0.20850013000000001</v>
      </c>
    </row>
    <row r="32" spans="1:3" ht="17" customHeight="1" x14ac:dyDescent="0.35">
      <c r="A32" s="148" t="s">
        <v>260</v>
      </c>
      <c r="B32" s="165">
        <v>20</v>
      </c>
      <c r="C32" s="166">
        <v>0.21035377999999999</v>
      </c>
    </row>
    <row r="33" spans="1:3" ht="17" customHeight="1" x14ac:dyDescent="0.35">
      <c r="A33" s="148" t="s">
        <v>261</v>
      </c>
      <c r="B33" s="165">
        <v>19</v>
      </c>
      <c r="C33" s="166">
        <v>0.22732974</v>
      </c>
    </row>
    <row r="34" spans="1:3" ht="17" customHeight="1" x14ac:dyDescent="0.35">
      <c r="A34" s="148" t="s">
        <v>262</v>
      </c>
      <c r="B34" s="165">
        <v>15</v>
      </c>
      <c r="C34" s="166">
        <v>0.18557293999999999</v>
      </c>
    </row>
    <row r="35" spans="1:3" ht="17" customHeight="1" x14ac:dyDescent="0.35">
      <c r="A35" s="167" t="s">
        <v>263</v>
      </c>
      <c r="B35" s="168">
        <v>19</v>
      </c>
      <c r="C35" s="176" t="s">
        <v>184</v>
      </c>
    </row>
    <row r="36" spans="1:3" ht="17" customHeight="1" x14ac:dyDescent="0.35">
      <c r="A36" s="170" t="s">
        <v>185</v>
      </c>
      <c r="B36" s="171">
        <v>108</v>
      </c>
      <c r="C36" s="172">
        <v>1</v>
      </c>
    </row>
    <row r="38" spans="1:3" ht="14" customHeight="1" x14ac:dyDescent="0.25">
      <c r="A38" s="162"/>
      <c r="B38" s="162"/>
      <c r="C38" s="162"/>
    </row>
    <row r="39" spans="1:3" ht="48" customHeight="1" x14ac:dyDescent="0.35">
      <c r="A39" s="212" t="s">
        <v>301</v>
      </c>
      <c r="B39" s="212"/>
      <c r="C39" s="212"/>
    </row>
    <row r="40" spans="1:3" ht="17" customHeight="1" x14ac:dyDescent="0.25">
      <c r="A40" s="162"/>
      <c r="B40" s="211">
        <v>2020</v>
      </c>
      <c r="C40" s="211"/>
    </row>
    <row r="41" spans="1:3" ht="17" customHeight="1" x14ac:dyDescent="0.35">
      <c r="A41" s="162"/>
      <c r="B41" s="163" t="s">
        <v>174</v>
      </c>
      <c r="C41" s="164" t="s">
        <v>175</v>
      </c>
    </row>
    <row r="42" spans="1:3" ht="17" customHeight="1" x14ac:dyDescent="0.35">
      <c r="A42" s="148" t="s">
        <v>258</v>
      </c>
      <c r="B42" s="165">
        <v>15</v>
      </c>
      <c r="C42" s="166">
        <v>0.14365363</v>
      </c>
    </row>
    <row r="43" spans="1:3" ht="17" customHeight="1" x14ac:dyDescent="0.35">
      <c r="A43" s="148" t="s">
        <v>259</v>
      </c>
      <c r="B43" s="165">
        <v>32</v>
      </c>
      <c r="C43" s="166">
        <v>0.30262983999999998</v>
      </c>
    </row>
    <row r="44" spans="1:3" ht="17" customHeight="1" x14ac:dyDescent="0.35">
      <c r="A44" s="148" t="s">
        <v>260</v>
      </c>
      <c r="B44" s="165">
        <v>26</v>
      </c>
      <c r="C44" s="166">
        <v>0.24140154</v>
      </c>
    </row>
    <row r="45" spans="1:3" ht="17" customHeight="1" x14ac:dyDescent="0.35">
      <c r="A45" s="148" t="s">
        <v>261</v>
      </c>
      <c r="B45" s="165">
        <v>19</v>
      </c>
      <c r="C45" s="166">
        <v>0.18629729</v>
      </c>
    </row>
    <row r="46" spans="1:3" ht="17" customHeight="1" x14ac:dyDescent="0.35">
      <c r="A46" s="148" t="s">
        <v>262</v>
      </c>
      <c r="B46" s="165">
        <v>12</v>
      </c>
      <c r="C46" s="166">
        <v>0.12601770000000001</v>
      </c>
    </row>
    <row r="47" spans="1:3" ht="17" customHeight="1" x14ac:dyDescent="0.35">
      <c r="A47" s="167" t="s">
        <v>263</v>
      </c>
      <c r="B47" s="168">
        <v>4</v>
      </c>
      <c r="C47" s="176" t="s">
        <v>184</v>
      </c>
    </row>
    <row r="48" spans="1:3" ht="17" customHeight="1" x14ac:dyDescent="0.35">
      <c r="A48" s="170" t="s">
        <v>185</v>
      </c>
      <c r="B48" s="171">
        <v>108</v>
      </c>
      <c r="C48" s="172">
        <v>1</v>
      </c>
    </row>
    <row r="50" spans="1:3" ht="14" customHeight="1" x14ac:dyDescent="0.25">
      <c r="A50" s="162"/>
      <c r="B50" s="162"/>
      <c r="C50" s="162"/>
    </row>
    <row r="51" spans="1:3" ht="16" customHeight="1" x14ac:dyDescent="0.3">
      <c r="A51" s="213" t="s">
        <v>217</v>
      </c>
      <c r="B51" s="213"/>
      <c r="C51" s="213"/>
    </row>
    <row r="52" spans="1:3" ht="16" customHeight="1" x14ac:dyDescent="0.3">
      <c r="A52" s="213" t="s">
        <v>269</v>
      </c>
      <c r="B52" s="213"/>
      <c r="C52" s="213"/>
    </row>
    <row r="53" spans="1:3" ht="16" customHeight="1" x14ac:dyDescent="0.3">
      <c r="A53" s="213" t="s">
        <v>218</v>
      </c>
      <c r="B53" s="213"/>
      <c r="C53" s="213"/>
    </row>
  </sheetData>
  <mergeCells count="11">
    <mergeCell ref="B28:C28"/>
    <mergeCell ref="A3:C3"/>
    <mergeCell ref="B4:C4"/>
    <mergeCell ref="A15:C15"/>
    <mergeCell ref="B16:C16"/>
    <mergeCell ref="A27:C27"/>
    <mergeCell ref="A39:C39"/>
    <mergeCell ref="B40:C40"/>
    <mergeCell ref="A51:C51"/>
    <mergeCell ref="A52:C52"/>
    <mergeCell ref="A53:C53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153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287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4" t="s">
        <v>302</v>
      </c>
      <c r="B3" s="214"/>
      <c r="C3" s="214"/>
    </row>
    <row r="4" spans="1:3" ht="14" customHeight="1" x14ac:dyDescent="0.25">
      <c r="A4" s="162"/>
      <c r="B4" s="162"/>
      <c r="C4" s="162"/>
    </row>
    <row r="5" spans="1:3" ht="48" customHeight="1" x14ac:dyDescent="0.35">
      <c r="A5" s="212" t="s">
        <v>303</v>
      </c>
      <c r="B5" s="212"/>
      <c r="C5" s="212"/>
    </row>
    <row r="6" spans="1:3" ht="17" customHeight="1" x14ac:dyDescent="0.25">
      <c r="A6" s="162"/>
      <c r="B6" s="211">
        <v>2020</v>
      </c>
      <c r="C6" s="211"/>
    </row>
    <row r="7" spans="1:3" ht="17" customHeight="1" x14ac:dyDescent="0.35">
      <c r="A7" s="162"/>
      <c r="B7" s="163" t="s">
        <v>174</v>
      </c>
      <c r="C7" s="164" t="s">
        <v>175</v>
      </c>
    </row>
    <row r="8" spans="1:3" ht="17" customHeight="1" x14ac:dyDescent="0.35">
      <c r="A8" s="148" t="s">
        <v>304</v>
      </c>
      <c r="B8" s="165">
        <v>73</v>
      </c>
      <c r="C8" s="166">
        <v>0.68807991999999996</v>
      </c>
    </row>
    <row r="9" spans="1:3" ht="17" customHeight="1" x14ac:dyDescent="0.35">
      <c r="A9" s="148" t="s">
        <v>305</v>
      </c>
      <c r="B9" s="165">
        <v>29</v>
      </c>
      <c r="C9" s="166">
        <v>0.28310247999999999</v>
      </c>
    </row>
    <row r="10" spans="1:3" ht="17" customHeight="1" x14ac:dyDescent="0.35">
      <c r="A10" s="148" t="s">
        <v>306</v>
      </c>
      <c r="B10" s="165">
        <v>2</v>
      </c>
      <c r="C10" s="166">
        <v>1.831234E-2</v>
      </c>
    </row>
    <row r="11" spans="1:3" ht="17" customHeight="1" x14ac:dyDescent="0.35">
      <c r="A11" s="148" t="s">
        <v>307</v>
      </c>
      <c r="B11" s="165">
        <v>0</v>
      </c>
      <c r="C11" s="166">
        <v>0</v>
      </c>
    </row>
    <row r="12" spans="1:3" ht="17" customHeight="1" x14ac:dyDescent="0.35">
      <c r="A12" s="148" t="s">
        <v>308</v>
      </c>
      <c r="B12" s="165">
        <v>1</v>
      </c>
      <c r="C12" s="166">
        <v>1.0505260000000001E-2</v>
      </c>
    </row>
    <row r="13" spans="1:3" ht="17" customHeight="1" x14ac:dyDescent="0.35">
      <c r="A13" s="167" t="s">
        <v>263</v>
      </c>
      <c r="B13" s="168">
        <v>3</v>
      </c>
      <c r="C13" s="176" t="s">
        <v>184</v>
      </c>
    </row>
    <row r="14" spans="1:3" ht="17" customHeight="1" x14ac:dyDescent="0.35">
      <c r="A14" s="170" t="s">
        <v>185</v>
      </c>
      <c r="B14" s="171">
        <v>108</v>
      </c>
      <c r="C14" s="172">
        <v>1</v>
      </c>
    </row>
    <row r="16" spans="1:3" ht="14" customHeight="1" x14ac:dyDescent="0.25">
      <c r="A16" s="162"/>
      <c r="B16" s="162"/>
      <c r="C16" s="162"/>
    </row>
    <row r="17" spans="1:3" ht="48" customHeight="1" x14ac:dyDescent="0.35">
      <c r="A17" s="212" t="s">
        <v>309</v>
      </c>
      <c r="B17" s="212"/>
      <c r="C17" s="212"/>
    </row>
    <row r="18" spans="1:3" ht="17" customHeight="1" x14ac:dyDescent="0.25">
      <c r="A18" s="162"/>
      <c r="B18" s="211">
        <v>2020</v>
      </c>
      <c r="C18" s="211"/>
    </row>
    <row r="19" spans="1:3" ht="17" customHeight="1" x14ac:dyDescent="0.35">
      <c r="A19" s="162"/>
      <c r="B19" s="163" t="s">
        <v>174</v>
      </c>
      <c r="C19" s="164" t="s">
        <v>175</v>
      </c>
    </row>
    <row r="20" spans="1:3" ht="17" customHeight="1" x14ac:dyDescent="0.35">
      <c r="A20" s="148" t="s">
        <v>304</v>
      </c>
      <c r="B20" s="165">
        <v>86</v>
      </c>
      <c r="C20" s="166">
        <v>0.80054945</v>
      </c>
    </row>
    <row r="21" spans="1:3" ht="17" customHeight="1" x14ac:dyDescent="0.35">
      <c r="A21" s="148" t="s">
        <v>305</v>
      </c>
      <c r="B21" s="165">
        <v>19</v>
      </c>
      <c r="C21" s="166">
        <v>0.18014048999999999</v>
      </c>
    </row>
    <row r="22" spans="1:3" ht="17" customHeight="1" x14ac:dyDescent="0.35">
      <c r="A22" s="148" t="s">
        <v>306</v>
      </c>
      <c r="B22" s="165">
        <v>1</v>
      </c>
      <c r="C22" s="166">
        <v>8.9925400000000003E-3</v>
      </c>
    </row>
    <row r="23" spans="1:3" ht="17" customHeight="1" x14ac:dyDescent="0.35">
      <c r="A23" s="148" t="s">
        <v>307</v>
      </c>
      <c r="B23" s="165">
        <v>0</v>
      </c>
      <c r="C23" s="166">
        <v>0</v>
      </c>
    </row>
    <row r="24" spans="1:3" ht="17" customHeight="1" x14ac:dyDescent="0.35">
      <c r="A24" s="148" t="s">
        <v>308</v>
      </c>
      <c r="B24" s="165">
        <v>1</v>
      </c>
      <c r="C24" s="166">
        <v>1.031752E-2</v>
      </c>
    </row>
    <row r="25" spans="1:3" ht="17" customHeight="1" x14ac:dyDescent="0.35">
      <c r="A25" s="167" t="s">
        <v>263</v>
      </c>
      <c r="B25" s="168">
        <v>0</v>
      </c>
      <c r="C25" s="176" t="s">
        <v>184</v>
      </c>
    </row>
    <row r="26" spans="1:3" ht="17" customHeight="1" x14ac:dyDescent="0.35">
      <c r="A26" s="170" t="s">
        <v>185</v>
      </c>
      <c r="B26" s="171">
        <v>107</v>
      </c>
      <c r="C26" s="172">
        <v>1</v>
      </c>
    </row>
    <row r="28" spans="1:3" ht="14" customHeight="1" x14ac:dyDescent="0.25">
      <c r="A28" s="162"/>
      <c r="B28" s="162"/>
      <c r="C28" s="162"/>
    </row>
    <row r="29" spans="1:3" ht="48" customHeight="1" x14ac:dyDescent="0.35">
      <c r="A29" s="212" t="s">
        <v>310</v>
      </c>
      <c r="B29" s="212"/>
      <c r="C29" s="212"/>
    </row>
    <row r="30" spans="1:3" ht="17" customHeight="1" x14ac:dyDescent="0.25">
      <c r="A30" s="162"/>
      <c r="B30" s="211">
        <v>2020</v>
      </c>
      <c r="C30" s="211"/>
    </row>
    <row r="31" spans="1:3" ht="17" customHeight="1" x14ac:dyDescent="0.35">
      <c r="A31" s="162"/>
      <c r="B31" s="163" t="s">
        <v>174</v>
      </c>
      <c r="C31" s="164" t="s">
        <v>175</v>
      </c>
    </row>
    <row r="32" spans="1:3" ht="17" customHeight="1" x14ac:dyDescent="0.35">
      <c r="A32" s="148" t="s">
        <v>304</v>
      </c>
      <c r="B32" s="165">
        <v>87</v>
      </c>
      <c r="C32" s="166">
        <v>0.80720325000000004</v>
      </c>
    </row>
    <row r="33" spans="1:3" ht="17" customHeight="1" x14ac:dyDescent="0.35">
      <c r="A33" s="148" t="s">
        <v>305</v>
      </c>
      <c r="B33" s="165">
        <v>19</v>
      </c>
      <c r="C33" s="166">
        <v>0.17369011000000001</v>
      </c>
    </row>
    <row r="34" spans="1:3" ht="17" customHeight="1" x14ac:dyDescent="0.35">
      <c r="A34" s="148" t="s">
        <v>306</v>
      </c>
      <c r="B34" s="165">
        <v>1</v>
      </c>
      <c r="C34" s="166">
        <v>8.8978100000000008E-3</v>
      </c>
    </row>
    <row r="35" spans="1:3" ht="17" customHeight="1" x14ac:dyDescent="0.35">
      <c r="A35" s="148" t="s">
        <v>307</v>
      </c>
      <c r="B35" s="165">
        <v>0</v>
      </c>
      <c r="C35" s="166">
        <v>0</v>
      </c>
    </row>
    <row r="36" spans="1:3" ht="17" customHeight="1" x14ac:dyDescent="0.35">
      <c r="A36" s="148" t="s">
        <v>308</v>
      </c>
      <c r="B36" s="165">
        <v>1</v>
      </c>
      <c r="C36" s="166">
        <v>1.020883E-2</v>
      </c>
    </row>
    <row r="37" spans="1:3" ht="17" customHeight="1" x14ac:dyDescent="0.35">
      <c r="A37" s="167" t="s">
        <v>263</v>
      </c>
      <c r="B37" s="168">
        <v>0</v>
      </c>
      <c r="C37" s="176" t="s">
        <v>184</v>
      </c>
    </row>
    <row r="38" spans="1:3" ht="17" customHeight="1" x14ac:dyDescent="0.35">
      <c r="A38" s="170" t="s">
        <v>185</v>
      </c>
      <c r="B38" s="171">
        <v>108</v>
      </c>
      <c r="C38" s="172">
        <v>1</v>
      </c>
    </row>
    <row r="40" spans="1:3" ht="14" customHeight="1" x14ac:dyDescent="0.25">
      <c r="A40" s="162"/>
      <c r="B40" s="162"/>
      <c r="C40" s="162"/>
    </row>
    <row r="41" spans="1:3" ht="48" customHeight="1" x14ac:dyDescent="0.35">
      <c r="A41" s="212" t="s">
        <v>311</v>
      </c>
      <c r="B41" s="212"/>
      <c r="C41" s="212"/>
    </row>
    <row r="42" spans="1:3" ht="17" customHeight="1" x14ac:dyDescent="0.25">
      <c r="A42" s="162"/>
      <c r="B42" s="211">
        <v>2020</v>
      </c>
      <c r="C42" s="211"/>
    </row>
    <row r="43" spans="1:3" ht="17" customHeight="1" x14ac:dyDescent="0.35">
      <c r="A43" s="162"/>
      <c r="B43" s="163" t="s">
        <v>174</v>
      </c>
      <c r="C43" s="164" t="s">
        <v>175</v>
      </c>
    </row>
    <row r="44" spans="1:3" ht="17" customHeight="1" x14ac:dyDescent="0.35">
      <c r="A44" s="148" t="s">
        <v>304</v>
      </c>
      <c r="B44" s="165">
        <v>81</v>
      </c>
      <c r="C44" s="166">
        <v>0.75226912999999995</v>
      </c>
    </row>
    <row r="45" spans="1:3" ht="17" customHeight="1" x14ac:dyDescent="0.35">
      <c r="A45" s="148" t="s">
        <v>305</v>
      </c>
      <c r="B45" s="165">
        <v>22</v>
      </c>
      <c r="C45" s="166">
        <v>0.19569192999999999</v>
      </c>
    </row>
    <row r="46" spans="1:3" ht="17" customHeight="1" x14ac:dyDescent="0.35">
      <c r="A46" s="148" t="s">
        <v>306</v>
      </c>
      <c r="B46" s="165">
        <v>4</v>
      </c>
      <c r="C46" s="166">
        <v>4.1830109999999997E-2</v>
      </c>
    </row>
    <row r="47" spans="1:3" ht="17" customHeight="1" x14ac:dyDescent="0.35">
      <c r="A47" s="148" t="s">
        <v>307</v>
      </c>
      <c r="B47" s="165">
        <v>0</v>
      </c>
      <c r="C47" s="166">
        <v>0</v>
      </c>
    </row>
    <row r="48" spans="1:3" ht="17" customHeight="1" x14ac:dyDescent="0.35">
      <c r="A48" s="148" t="s">
        <v>308</v>
      </c>
      <c r="B48" s="165">
        <v>1</v>
      </c>
      <c r="C48" s="166">
        <v>1.020883E-2</v>
      </c>
    </row>
    <row r="49" spans="1:3" ht="17" customHeight="1" x14ac:dyDescent="0.35">
      <c r="A49" s="167" t="s">
        <v>263</v>
      </c>
      <c r="B49" s="168">
        <v>0</v>
      </c>
      <c r="C49" s="176" t="s">
        <v>184</v>
      </c>
    </row>
    <row r="50" spans="1:3" ht="17" customHeight="1" x14ac:dyDescent="0.35">
      <c r="A50" s="170" t="s">
        <v>185</v>
      </c>
      <c r="B50" s="171">
        <v>108</v>
      </c>
      <c r="C50" s="172">
        <v>1</v>
      </c>
    </row>
    <row r="52" spans="1:3" ht="14" customHeight="1" x14ac:dyDescent="0.25">
      <c r="A52" s="162"/>
      <c r="B52" s="162"/>
      <c r="C52" s="162"/>
    </row>
    <row r="53" spans="1:3" ht="48" customHeight="1" x14ac:dyDescent="0.35">
      <c r="A53" s="212" t="s">
        <v>312</v>
      </c>
      <c r="B53" s="212"/>
      <c r="C53" s="212"/>
    </row>
    <row r="54" spans="1:3" ht="17" customHeight="1" x14ac:dyDescent="0.25">
      <c r="A54" s="162"/>
      <c r="B54" s="211">
        <v>2020</v>
      </c>
      <c r="C54" s="211"/>
    </row>
    <row r="55" spans="1:3" ht="17" customHeight="1" x14ac:dyDescent="0.35">
      <c r="A55" s="162"/>
      <c r="B55" s="163" t="s">
        <v>174</v>
      </c>
      <c r="C55" s="164" t="s">
        <v>175</v>
      </c>
    </row>
    <row r="56" spans="1:3" ht="17" customHeight="1" x14ac:dyDescent="0.35">
      <c r="A56" s="148" t="s">
        <v>304</v>
      </c>
      <c r="B56" s="165">
        <v>79</v>
      </c>
      <c r="C56" s="166">
        <v>0.74103441999999997</v>
      </c>
    </row>
    <row r="57" spans="1:3" ht="17" customHeight="1" x14ac:dyDescent="0.35">
      <c r="A57" s="148" t="s">
        <v>305</v>
      </c>
      <c r="B57" s="165">
        <v>22</v>
      </c>
      <c r="C57" s="166">
        <v>0.20274035000000001</v>
      </c>
    </row>
    <row r="58" spans="1:3" ht="17" customHeight="1" x14ac:dyDescent="0.35">
      <c r="A58" s="148" t="s">
        <v>306</v>
      </c>
      <c r="B58" s="165">
        <v>4</v>
      </c>
      <c r="C58" s="166">
        <v>3.6427149999999998E-2</v>
      </c>
    </row>
    <row r="59" spans="1:3" ht="17" customHeight="1" x14ac:dyDescent="0.35">
      <c r="A59" s="148" t="s">
        <v>307</v>
      </c>
      <c r="B59" s="165">
        <v>1</v>
      </c>
      <c r="C59" s="166">
        <v>9.4910099999999994E-3</v>
      </c>
    </row>
    <row r="60" spans="1:3" ht="17" customHeight="1" x14ac:dyDescent="0.35">
      <c r="A60" s="148" t="s">
        <v>308</v>
      </c>
      <c r="B60" s="165">
        <v>1</v>
      </c>
      <c r="C60" s="166">
        <v>1.030707E-2</v>
      </c>
    </row>
    <row r="61" spans="1:3" ht="17" customHeight="1" x14ac:dyDescent="0.35">
      <c r="A61" s="167" t="s">
        <v>263</v>
      </c>
      <c r="B61" s="168">
        <v>0</v>
      </c>
      <c r="C61" s="176" t="s">
        <v>184</v>
      </c>
    </row>
    <row r="62" spans="1:3" ht="17" customHeight="1" x14ac:dyDescent="0.35">
      <c r="A62" s="170" t="s">
        <v>185</v>
      </c>
      <c r="B62" s="171">
        <v>107</v>
      </c>
      <c r="C62" s="172">
        <v>1</v>
      </c>
    </row>
    <row r="64" spans="1:3" ht="14" customHeight="1" x14ac:dyDescent="0.25">
      <c r="A64" s="162"/>
      <c r="B64" s="162"/>
      <c r="C64" s="162"/>
    </row>
    <row r="65" spans="1:3" ht="48" customHeight="1" x14ac:dyDescent="0.35">
      <c r="A65" s="212" t="s">
        <v>313</v>
      </c>
      <c r="B65" s="212"/>
      <c r="C65" s="212"/>
    </row>
    <row r="66" spans="1:3" ht="17" customHeight="1" x14ac:dyDescent="0.25">
      <c r="A66" s="162"/>
      <c r="B66" s="211">
        <v>2020</v>
      </c>
      <c r="C66" s="211"/>
    </row>
    <row r="67" spans="1:3" ht="17" customHeight="1" x14ac:dyDescent="0.35">
      <c r="A67" s="162"/>
      <c r="B67" s="163" t="s">
        <v>174</v>
      </c>
      <c r="C67" s="164" t="s">
        <v>175</v>
      </c>
    </row>
    <row r="68" spans="1:3" ht="17" customHeight="1" x14ac:dyDescent="0.35">
      <c r="A68" s="148" t="s">
        <v>304</v>
      </c>
      <c r="B68" s="165">
        <v>69</v>
      </c>
      <c r="C68" s="166">
        <v>0.63590939999999996</v>
      </c>
    </row>
    <row r="69" spans="1:3" ht="17" customHeight="1" x14ac:dyDescent="0.35">
      <c r="A69" s="148" t="s">
        <v>305</v>
      </c>
      <c r="B69" s="165">
        <v>32</v>
      </c>
      <c r="C69" s="166">
        <v>0.30604281</v>
      </c>
    </row>
    <row r="70" spans="1:3" ht="17" customHeight="1" x14ac:dyDescent="0.35">
      <c r="A70" s="148" t="s">
        <v>306</v>
      </c>
      <c r="B70" s="165">
        <v>5</v>
      </c>
      <c r="C70" s="166">
        <v>4.7730269999999998E-2</v>
      </c>
    </row>
    <row r="71" spans="1:3" ht="17" customHeight="1" x14ac:dyDescent="0.35">
      <c r="A71" s="148" t="s">
        <v>307</v>
      </c>
      <c r="B71" s="165">
        <v>0</v>
      </c>
      <c r="C71" s="166">
        <v>0</v>
      </c>
    </row>
    <row r="72" spans="1:3" ht="17" customHeight="1" x14ac:dyDescent="0.35">
      <c r="A72" s="148" t="s">
        <v>308</v>
      </c>
      <c r="B72" s="165">
        <v>1</v>
      </c>
      <c r="C72" s="166">
        <v>1.031752E-2</v>
      </c>
    </row>
    <row r="73" spans="1:3" ht="17" customHeight="1" x14ac:dyDescent="0.35">
      <c r="A73" s="167" t="s">
        <v>263</v>
      </c>
      <c r="B73" s="168">
        <v>0</v>
      </c>
      <c r="C73" s="176" t="s">
        <v>184</v>
      </c>
    </row>
    <row r="74" spans="1:3" ht="17" customHeight="1" x14ac:dyDescent="0.35">
      <c r="A74" s="170" t="s">
        <v>185</v>
      </c>
      <c r="B74" s="171">
        <v>107</v>
      </c>
      <c r="C74" s="172">
        <v>1</v>
      </c>
    </row>
    <row r="76" spans="1:3" ht="14" customHeight="1" x14ac:dyDescent="0.25">
      <c r="A76" s="162"/>
      <c r="B76" s="162"/>
      <c r="C76" s="162"/>
    </row>
    <row r="77" spans="1:3" ht="48" customHeight="1" x14ac:dyDescent="0.35">
      <c r="A77" s="214" t="s">
        <v>314</v>
      </c>
      <c r="B77" s="214"/>
      <c r="C77" s="214"/>
    </row>
    <row r="78" spans="1:3" ht="14" customHeight="1" x14ac:dyDescent="0.25">
      <c r="A78" s="162"/>
      <c r="B78" s="162"/>
      <c r="C78" s="162"/>
    </row>
    <row r="79" spans="1:3" ht="48" customHeight="1" x14ac:dyDescent="0.35">
      <c r="A79" s="212" t="s">
        <v>315</v>
      </c>
      <c r="B79" s="212"/>
      <c r="C79" s="212"/>
    </row>
    <row r="80" spans="1:3" ht="17" customHeight="1" x14ac:dyDescent="0.25">
      <c r="A80" s="162"/>
      <c r="B80" s="211">
        <v>2020</v>
      </c>
      <c r="C80" s="211"/>
    </row>
    <row r="81" spans="1:3" ht="17" customHeight="1" x14ac:dyDescent="0.35">
      <c r="A81" s="162"/>
      <c r="B81" s="163" t="s">
        <v>174</v>
      </c>
      <c r="C81" s="164" t="s">
        <v>175</v>
      </c>
    </row>
    <row r="82" spans="1:3" ht="17" customHeight="1" x14ac:dyDescent="0.35">
      <c r="A82" s="148" t="s">
        <v>304</v>
      </c>
      <c r="B82" s="165">
        <v>61</v>
      </c>
      <c r="C82" s="166">
        <v>0.57842910999999997</v>
      </c>
    </row>
    <row r="83" spans="1:3" ht="17" customHeight="1" x14ac:dyDescent="0.35">
      <c r="A83" s="148" t="s">
        <v>305</v>
      </c>
      <c r="B83" s="165">
        <v>36</v>
      </c>
      <c r="C83" s="166">
        <v>0.34882774999999999</v>
      </c>
    </row>
    <row r="84" spans="1:3" ht="17" customHeight="1" x14ac:dyDescent="0.35">
      <c r="A84" s="148" t="s">
        <v>306</v>
      </c>
      <c r="B84" s="165">
        <v>7</v>
      </c>
      <c r="C84" s="166">
        <v>6.2282079999999997E-2</v>
      </c>
    </row>
    <row r="85" spans="1:3" ht="17" customHeight="1" x14ac:dyDescent="0.35">
      <c r="A85" s="148" t="s">
        <v>307</v>
      </c>
      <c r="B85" s="165">
        <v>0</v>
      </c>
      <c r="C85" s="166">
        <v>0</v>
      </c>
    </row>
    <row r="86" spans="1:3" ht="17" customHeight="1" x14ac:dyDescent="0.35">
      <c r="A86" s="148" t="s">
        <v>308</v>
      </c>
      <c r="B86" s="165">
        <v>1</v>
      </c>
      <c r="C86" s="166">
        <v>1.0461059999999999E-2</v>
      </c>
    </row>
    <row r="87" spans="1:3" ht="17" customHeight="1" x14ac:dyDescent="0.35">
      <c r="A87" s="167" t="s">
        <v>263</v>
      </c>
      <c r="B87" s="168">
        <v>2</v>
      </c>
      <c r="C87" s="176" t="s">
        <v>184</v>
      </c>
    </row>
    <row r="88" spans="1:3" ht="17" customHeight="1" x14ac:dyDescent="0.35">
      <c r="A88" s="170" t="s">
        <v>185</v>
      </c>
      <c r="B88" s="171">
        <v>107</v>
      </c>
      <c r="C88" s="172">
        <v>1</v>
      </c>
    </row>
    <row r="90" spans="1:3" ht="14" customHeight="1" x14ac:dyDescent="0.25">
      <c r="A90" s="162"/>
      <c r="B90" s="162"/>
      <c r="C90" s="162"/>
    </row>
    <row r="91" spans="1:3" ht="48" customHeight="1" x14ac:dyDescent="0.35">
      <c r="A91" s="212" t="s">
        <v>316</v>
      </c>
      <c r="B91" s="212"/>
      <c r="C91" s="212"/>
    </row>
    <row r="92" spans="1:3" ht="17" customHeight="1" x14ac:dyDescent="0.25">
      <c r="A92" s="162"/>
      <c r="B92" s="211">
        <v>2020</v>
      </c>
      <c r="C92" s="211"/>
    </row>
    <row r="93" spans="1:3" ht="17" customHeight="1" x14ac:dyDescent="0.35">
      <c r="A93" s="162"/>
      <c r="B93" s="163" t="s">
        <v>174</v>
      </c>
      <c r="C93" s="164" t="s">
        <v>175</v>
      </c>
    </row>
    <row r="94" spans="1:3" ht="17" customHeight="1" x14ac:dyDescent="0.35">
      <c r="A94" s="148" t="s">
        <v>304</v>
      </c>
      <c r="B94" s="165">
        <v>81</v>
      </c>
      <c r="C94" s="166">
        <v>0.75326815000000003</v>
      </c>
    </row>
    <row r="95" spans="1:3" ht="17" customHeight="1" x14ac:dyDescent="0.35">
      <c r="A95" s="148" t="s">
        <v>305</v>
      </c>
      <c r="B95" s="165">
        <v>23</v>
      </c>
      <c r="C95" s="166">
        <v>0.2179767</v>
      </c>
    </row>
    <row r="96" spans="1:3" ht="17" customHeight="1" x14ac:dyDescent="0.35">
      <c r="A96" s="148" t="s">
        <v>306</v>
      </c>
      <c r="B96" s="165">
        <v>2</v>
      </c>
      <c r="C96" s="166">
        <v>1.8457520000000002E-2</v>
      </c>
    </row>
    <row r="97" spans="1:3" ht="17" customHeight="1" x14ac:dyDescent="0.35">
      <c r="A97" s="148" t="s">
        <v>307</v>
      </c>
      <c r="B97" s="165">
        <v>0</v>
      </c>
      <c r="C97" s="166">
        <v>0</v>
      </c>
    </row>
    <row r="98" spans="1:3" ht="17" customHeight="1" x14ac:dyDescent="0.35">
      <c r="A98" s="148" t="s">
        <v>308</v>
      </c>
      <c r="B98" s="165">
        <v>1</v>
      </c>
      <c r="C98" s="166">
        <v>1.029763E-2</v>
      </c>
    </row>
    <row r="99" spans="1:3" ht="17" customHeight="1" x14ac:dyDescent="0.35">
      <c r="A99" s="167" t="s">
        <v>263</v>
      </c>
      <c r="B99" s="168">
        <v>0</v>
      </c>
      <c r="C99" s="176" t="s">
        <v>184</v>
      </c>
    </row>
    <row r="100" spans="1:3" ht="17" customHeight="1" x14ac:dyDescent="0.35">
      <c r="A100" s="170" t="s">
        <v>185</v>
      </c>
      <c r="B100" s="171">
        <v>107</v>
      </c>
      <c r="C100" s="172">
        <v>1</v>
      </c>
    </row>
    <row r="102" spans="1:3" ht="14" customHeight="1" x14ac:dyDescent="0.25">
      <c r="A102" s="162"/>
      <c r="B102" s="162"/>
      <c r="C102" s="162"/>
    </row>
    <row r="103" spans="1:3" ht="48" customHeight="1" x14ac:dyDescent="0.35">
      <c r="A103" s="212" t="s">
        <v>317</v>
      </c>
      <c r="B103" s="212"/>
      <c r="C103" s="212"/>
    </row>
    <row r="104" spans="1:3" ht="17" customHeight="1" x14ac:dyDescent="0.25">
      <c r="A104" s="162"/>
      <c r="B104" s="211">
        <v>2020</v>
      </c>
      <c r="C104" s="211"/>
    </row>
    <row r="105" spans="1:3" ht="17" customHeight="1" x14ac:dyDescent="0.35">
      <c r="A105" s="162"/>
      <c r="B105" s="163" t="s">
        <v>174</v>
      </c>
      <c r="C105" s="164" t="s">
        <v>175</v>
      </c>
    </row>
    <row r="106" spans="1:3" ht="17" customHeight="1" x14ac:dyDescent="0.35">
      <c r="A106" s="148" t="s">
        <v>304</v>
      </c>
      <c r="B106" s="165">
        <v>84</v>
      </c>
      <c r="C106" s="166">
        <v>0.77762688999999996</v>
      </c>
    </row>
    <row r="107" spans="1:3" ht="17" customHeight="1" x14ac:dyDescent="0.35">
      <c r="A107" s="148" t="s">
        <v>305</v>
      </c>
      <c r="B107" s="165">
        <v>21</v>
      </c>
      <c r="C107" s="166">
        <v>0.19386591</v>
      </c>
    </row>
    <row r="108" spans="1:3" ht="17" customHeight="1" x14ac:dyDescent="0.35">
      <c r="A108" s="148" t="s">
        <v>306</v>
      </c>
      <c r="B108" s="165">
        <v>2</v>
      </c>
      <c r="C108" s="166">
        <v>1.829836E-2</v>
      </c>
    </row>
    <row r="109" spans="1:3" ht="17" customHeight="1" x14ac:dyDescent="0.35">
      <c r="A109" s="148" t="s">
        <v>307</v>
      </c>
      <c r="B109" s="165">
        <v>0</v>
      </c>
      <c r="C109" s="166">
        <v>0</v>
      </c>
    </row>
    <row r="110" spans="1:3" ht="17" customHeight="1" x14ac:dyDescent="0.35">
      <c r="A110" s="148" t="s">
        <v>308</v>
      </c>
      <c r="B110" s="165">
        <v>1</v>
      </c>
      <c r="C110" s="166">
        <v>1.020883E-2</v>
      </c>
    </row>
    <row r="111" spans="1:3" ht="17" customHeight="1" x14ac:dyDescent="0.35">
      <c r="A111" s="167" t="s">
        <v>263</v>
      </c>
      <c r="B111" s="168">
        <v>0</v>
      </c>
      <c r="C111" s="176" t="s">
        <v>184</v>
      </c>
    </row>
    <row r="112" spans="1:3" ht="17" customHeight="1" x14ac:dyDescent="0.35">
      <c r="A112" s="170" t="s">
        <v>185</v>
      </c>
      <c r="B112" s="171">
        <v>108</v>
      </c>
      <c r="C112" s="172">
        <v>1</v>
      </c>
    </row>
    <row r="114" spans="1:3" ht="14" customHeight="1" x14ac:dyDescent="0.25">
      <c r="A114" s="162"/>
      <c r="B114" s="162"/>
      <c r="C114" s="162"/>
    </row>
    <row r="115" spans="1:3" ht="48" customHeight="1" x14ac:dyDescent="0.35">
      <c r="A115" s="212" t="s">
        <v>318</v>
      </c>
      <c r="B115" s="212"/>
      <c r="C115" s="212"/>
    </row>
    <row r="116" spans="1:3" ht="17" customHeight="1" x14ac:dyDescent="0.25">
      <c r="A116" s="162"/>
      <c r="B116" s="211">
        <v>2020</v>
      </c>
      <c r="C116" s="211"/>
    </row>
    <row r="117" spans="1:3" ht="17" customHeight="1" x14ac:dyDescent="0.35">
      <c r="A117" s="162"/>
      <c r="B117" s="163" t="s">
        <v>174</v>
      </c>
      <c r="C117" s="164" t="s">
        <v>175</v>
      </c>
    </row>
    <row r="118" spans="1:3" ht="17" customHeight="1" x14ac:dyDescent="0.35">
      <c r="A118" s="148" t="s">
        <v>304</v>
      </c>
      <c r="B118" s="165">
        <v>79</v>
      </c>
      <c r="C118" s="166">
        <v>0.7305722</v>
      </c>
    </row>
    <row r="119" spans="1:3" ht="17" customHeight="1" x14ac:dyDescent="0.35">
      <c r="A119" s="148" t="s">
        <v>305</v>
      </c>
      <c r="B119" s="165">
        <v>21</v>
      </c>
      <c r="C119" s="166">
        <v>0.18704341999999999</v>
      </c>
    </row>
    <row r="120" spans="1:3" ht="17" customHeight="1" x14ac:dyDescent="0.35">
      <c r="A120" s="148" t="s">
        <v>306</v>
      </c>
      <c r="B120" s="165">
        <v>7</v>
      </c>
      <c r="C120" s="166">
        <v>7.2175539999999996E-2</v>
      </c>
    </row>
    <row r="121" spans="1:3" ht="17" customHeight="1" x14ac:dyDescent="0.35">
      <c r="A121" s="148" t="s">
        <v>307</v>
      </c>
      <c r="B121" s="165">
        <v>0</v>
      </c>
      <c r="C121" s="166">
        <v>0</v>
      </c>
    </row>
    <row r="122" spans="1:3" ht="17" customHeight="1" x14ac:dyDescent="0.35">
      <c r="A122" s="148" t="s">
        <v>308</v>
      </c>
      <c r="B122" s="165">
        <v>1</v>
      </c>
      <c r="C122" s="166">
        <v>1.020883E-2</v>
      </c>
    </row>
    <row r="123" spans="1:3" ht="17" customHeight="1" x14ac:dyDescent="0.35">
      <c r="A123" s="167" t="s">
        <v>263</v>
      </c>
      <c r="B123" s="168">
        <v>0</v>
      </c>
      <c r="C123" s="176" t="s">
        <v>184</v>
      </c>
    </row>
    <row r="124" spans="1:3" ht="17" customHeight="1" x14ac:dyDescent="0.35">
      <c r="A124" s="170" t="s">
        <v>185</v>
      </c>
      <c r="B124" s="171">
        <v>108</v>
      </c>
      <c r="C124" s="172">
        <v>1</v>
      </c>
    </row>
    <row r="126" spans="1:3" ht="14" customHeight="1" x14ac:dyDescent="0.25">
      <c r="A126" s="162"/>
      <c r="B126" s="162"/>
      <c r="C126" s="162"/>
    </row>
    <row r="127" spans="1:3" ht="48" customHeight="1" x14ac:dyDescent="0.35">
      <c r="A127" s="212" t="s">
        <v>319</v>
      </c>
      <c r="B127" s="212"/>
      <c r="C127" s="212"/>
    </row>
    <row r="128" spans="1:3" ht="17" customHeight="1" x14ac:dyDescent="0.25">
      <c r="A128" s="162"/>
      <c r="B128" s="211">
        <v>2020</v>
      </c>
      <c r="C128" s="211"/>
    </row>
    <row r="129" spans="1:3" ht="17" customHeight="1" x14ac:dyDescent="0.35">
      <c r="A129" s="162"/>
      <c r="B129" s="163" t="s">
        <v>174</v>
      </c>
      <c r="C129" s="164" t="s">
        <v>175</v>
      </c>
    </row>
    <row r="130" spans="1:3" ht="17" customHeight="1" x14ac:dyDescent="0.35">
      <c r="A130" s="148" t="s">
        <v>304</v>
      </c>
      <c r="B130" s="165">
        <v>75</v>
      </c>
      <c r="C130" s="166">
        <v>0.69139748000000001</v>
      </c>
    </row>
    <row r="131" spans="1:3" ht="17" customHeight="1" x14ac:dyDescent="0.35">
      <c r="A131" s="148" t="s">
        <v>305</v>
      </c>
      <c r="B131" s="165">
        <v>25</v>
      </c>
      <c r="C131" s="166">
        <v>0.23378107000000001</v>
      </c>
    </row>
    <row r="132" spans="1:3" ht="17" customHeight="1" x14ac:dyDescent="0.35">
      <c r="A132" s="148" t="s">
        <v>306</v>
      </c>
      <c r="B132" s="165">
        <v>6</v>
      </c>
      <c r="C132" s="166">
        <v>5.5212070000000002E-2</v>
      </c>
    </row>
    <row r="133" spans="1:3" ht="17" customHeight="1" x14ac:dyDescent="0.35">
      <c r="A133" s="148" t="s">
        <v>307</v>
      </c>
      <c r="B133" s="165">
        <v>1</v>
      </c>
      <c r="C133" s="166">
        <v>9.4005500000000006E-3</v>
      </c>
    </row>
    <row r="134" spans="1:3" ht="17" customHeight="1" x14ac:dyDescent="0.35">
      <c r="A134" s="148" t="s">
        <v>308</v>
      </c>
      <c r="B134" s="165">
        <v>1</v>
      </c>
      <c r="C134" s="166">
        <v>1.020883E-2</v>
      </c>
    </row>
    <row r="135" spans="1:3" ht="17" customHeight="1" x14ac:dyDescent="0.35">
      <c r="A135" s="167" t="s">
        <v>263</v>
      </c>
      <c r="B135" s="168">
        <v>0</v>
      </c>
      <c r="C135" s="176" t="s">
        <v>184</v>
      </c>
    </row>
    <row r="136" spans="1:3" ht="17" customHeight="1" x14ac:dyDescent="0.35">
      <c r="A136" s="170" t="s">
        <v>185</v>
      </c>
      <c r="B136" s="171">
        <v>108</v>
      </c>
      <c r="C136" s="172">
        <v>1</v>
      </c>
    </row>
    <row r="138" spans="1:3" ht="14" customHeight="1" x14ac:dyDescent="0.25">
      <c r="A138" s="162"/>
      <c r="B138" s="162"/>
      <c r="C138" s="162"/>
    </row>
    <row r="139" spans="1:3" ht="48" customHeight="1" x14ac:dyDescent="0.35">
      <c r="A139" s="212" t="s">
        <v>320</v>
      </c>
      <c r="B139" s="212"/>
      <c r="C139" s="212"/>
    </row>
    <row r="140" spans="1:3" ht="17" customHeight="1" x14ac:dyDescent="0.25">
      <c r="A140" s="162"/>
      <c r="B140" s="211">
        <v>2020</v>
      </c>
      <c r="C140" s="211"/>
    </row>
    <row r="141" spans="1:3" ht="17" customHeight="1" x14ac:dyDescent="0.35">
      <c r="A141" s="162"/>
      <c r="B141" s="163" t="s">
        <v>174</v>
      </c>
      <c r="C141" s="164" t="s">
        <v>175</v>
      </c>
    </row>
    <row r="142" spans="1:3" ht="17" customHeight="1" x14ac:dyDescent="0.35">
      <c r="A142" s="148" t="s">
        <v>304</v>
      </c>
      <c r="B142" s="165">
        <v>66</v>
      </c>
      <c r="C142" s="166">
        <v>0.61479041999999995</v>
      </c>
    </row>
    <row r="143" spans="1:3" ht="17" customHeight="1" x14ac:dyDescent="0.35">
      <c r="A143" s="148" t="s">
        <v>305</v>
      </c>
      <c r="B143" s="165">
        <v>31</v>
      </c>
      <c r="C143" s="166">
        <v>0.30194236000000002</v>
      </c>
    </row>
    <row r="144" spans="1:3" ht="17" customHeight="1" x14ac:dyDescent="0.35">
      <c r="A144" s="148" t="s">
        <v>306</v>
      </c>
      <c r="B144" s="165">
        <v>8</v>
      </c>
      <c r="C144" s="166">
        <v>7.2849349999999993E-2</v>
      </c>
    </row>
    <row r="145" spans="1:3" ht="17" customHeight="1" x14ac:dyDescent="0.35">
      <c r="A145" s="148" t="s">
        <v>307</v>
      </c>
      <c r="B145" s="165">
        <v>0</v>
      </c>
      <c r="C145" s="166">
        <v>0</v>
      </c>
    </row>
    <row r="146" spans="1:3" ht="17" customHeight="1" x14ac:dyDescent="0.35">
      <c r="A146" s="148" t="s">
        <v>308</v>
      </c>
      <c r="B146" s="165">
        <v>1</v>
      </c>
      <c r="C146" s="166">
        <v>1.0417869999999999E-2</v>
      </c>
    </row>
    <row r="147" spans="1:3" ht="17" customHeight="1" x14ac:dyDescent="0.35">
      <c r="A147" s="167" t="s">
        <v>263</v>
      </c>
      <c r="B147" s="168">
        <v>0</v>
      </c>
      <c r="C147" s="176" t="s">
        <v>184</v>
      </c>
    </row>
    <row r="148" spans="1:3" ht="17" customHeight="1" x14ac:dyDescent="0.35">
      <c r="A148" s="170" t="s">
        <v>185</v>
      </c>
      <c r="B148" s="171">
        <v>106</v>
      </c>
      <c r="C148" s="172">
        <v>1</v>
      </c>
    </row>
    <row r="150" spans="1:3" ht="14" customHeight="1" x14ac:dyDescent="0.25">
      <c r="A150" s="162"/>
      <c r="B150" s="162"/>
      <c r="C150" s="162"/>
    </row>
    <row r="151" spans="1:3" ht="16" customHeight="1" x14ac:dyDescent="0.3">
      <c r="A151" s="213" t="s">
        <v>217</v>
      </c>
      <c r="B151" s="213"/>
      <c r="C151" s="213"/>
    </row>
    <row r="152" spans="1:3" ht="16" customHeight="1" x14ac:dyDescent="0.3">
      <c r="A152" s="213" t="s">
        <v>269</v>
      </c>
      <c r="B152" s="213"/>
      <c r="C152" s="213"/>
    </row>
    <row r="153" spans="1:3" ht="16" customHeight="1" x14ac:dyDescent="0.3">
      <c r="A153" s="213" t="s">
        <v>218</v>
      </c>
      <c r="B153" s="213"/>
      <c r="C153" s="213"/>
    </row>
  </sheetData>
  <mergeCells count="29">
    <mergeCell ref="A65:C65"/>
    <mergeCell ref="A3:C3"/>
    <mergeCell ref="A5:C5"/>
    <mergeCell ref="B6:C6"/>
    <mergeCell ref="A17:C17"/>
    <mergeCell ref="B18:C18"/>
    <mergeCell ref="A29:C29"/>
    <mergeCell ref="B30:C30"/>
    <mergeCell ref="A41:C41"/>
    <mergeCell ref="B42:C42"/>
    <mergeCell ref="A53:C53"/>
    <mergeCell ref="B54:C54"/>
    <mergeCell ref="B128:C128"/>
    <mergeCell ref="B66:C66"/>
    <mergeCell ref="A77:C77"/>
    <mergeCell ref="A79:C79"/>
    <mergeCell ref="B80:C80"/>
    <mergeCell ref="A91:C91"/>
    <mergeCell ref="B92:C92"/>
    <mergeCell ref="A103:C103"/>
    <mergeCell ref="B104:C104"/>
    <mergeCell ref="A115:C115"/>
    <mergeCell ref="B116:C116"/>
    <mergeCell ref="A127:C127"/>
    <mergeCell ref="A139:C139"/>
    <mergeCell ref="B140:C140"/>
    <mergeCell ref="A151:C151"/>
    <mergeCell ref="A152:C152"/>
    <mergeCell ref="A153:C153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00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2" width="2.6328125" style="134" bestFit="1" customWidth="1"/>
    <col min="3" max="3" width="102.6328125" style="134" bestFit="1" customWidth="1"/>
    <col min="4" max="4" width="10.6328125" style="134" bestFit="1" customWidth="1"/>
    <col min="5" max="5" width="11.6328125" style="134" bestFit="1" customWidth="1"/>
    <col min="6" max="6" width="15.6328125" style="134" bestFit="1" customWidth="1"/>
    <col min="7" max="7" width="10.6328125" style="134" bestFit="1" customWidth="1"/>
    <col min="8" max="8" width="11.6328125" style="134" bestFit="1" customWidth="1"/>
    <col min="9" max="9" width="15.6328125" style="134" bestFit="1" customWidth="1"/>
    <col min="10" max="10" width="10.6328125" style="134" bestFit="1" customWidth="1"/>
    <col min="11" max="11" width="11.6328125" style="134" bestFit="1" customWidth="1"/>
    <col min="12" max="12" width="15.6328125" style="134" bestFit="1" customWidth="1"/>
    <col min="13" max="16384" width="11.54296875" style="134"/>
  </cols>
  <sheetData>
    <row r="1" spans="1:12" ht="32" customHeight="1" x14ac:dyDescent="0.35">
      <c r="A1" s="214" t="s">
        <v>321</v>
      </c>
      <c r="B1" s="214"/>
      <c r="C1" s="214"/>
      <c r="D1" s="214"/>
    </row>
    <row r="3" spans="1:12" ht="16" customHeight="1" x14ac:dyDescent="0.35">
      <c r="A3" s="205" t="s">
        <v>322</v>
      </c>
      <c r="B3" s="205"/>
      <c r="C3" s="205"/>
      <c r="D3" s="207">
        <v>2020</v>
      </c>
      <c r="E3" s="207"/>
      <c r="F3" s="207"/>
      <c r="G3" s="208">
        <v>2019</v>
      </c>
      <c r="H3" s="208"/>
      <c r="I3" s="208"/>
      <c r="J3" s="208">
        <v>2018</v>
      </c>
      <c r="K3" s="208"/>
      <c r="L3" s="208"/>
    </row>
    <row r="4" spans="1:12" ht="17" customHeight="1" x14ac:dyDescent="0.25">
      <c r="A4" s="206"/>
      <c r="B4" s="206"/>
      <c r="C4" s="206"/>
      <c r="D4" s="220" t="s">
        <v>174</v>
      </c>
      <c r="E4" s="220" t="s">
        <v>323</v>
      </c>
      <c r="F4" s="220" t="s">
        <v>324</v>
      </c>
      <c r="G4" s="218" t="s">
        <v>174</v>
      </c>
      <c r="H4" s="220" t="s">
        <v>323</v>
      </c>
      <c r="I4" s="220" t="s">
        <v>324</v>
      </c>
      <c r="J4" s="218" t="s">
        <v>174</v>
      </c>
      <c r="K4" s="220" t="s">
        <v>323</v>
      </c>
      <c r="L4" s="220" t="s">
        <v>324</v>
      </c>
    </row>
    <row r="5" spans="1:12" ht="12" customHeight="1" x14ac:dyDescent="0.25">
      <c r="A5" s="206"/>
      <c r="B5" s="206"/>
      <c r="C5" s="206"/>
      <c r="D5" s="221"/>
      <c r="E5" s="221"/>
      <c r="F5" s="221"/>
      <c r="G5" s="219"/>
      <c r="H5" s="221"/>
      <c r="I5" s="221"/>
      <c r="J5" s="219"/>
      <c r="K5" s="221"/>
      <c r="L5" s="221"/>
    </row>
    <row r="6" spans="1:12" ht="16" customHeight="1" x14ac:dyDescent="0.35">
      <c r="A6" s="148" t="s">
        <v>176</v>
      </c>
      <c r="B6" s="148" t="s">
        <v>176</v>
      </c>
      <c r="C6" s="177" t="s">
        <v>325</v>
      </c>
      <c r="D6" s="178">
        <v>37</v>
      </c>
      <c r="E6" s="179">
        <v>0.36356416000000003</v>
      </c>
      <c r="F6" s="150">
        <v>0.3580256</v>
      </c>
      <c r="G6" s="180">
        <v>13</v>
      </c>
      <c r="H6" s="179">
        <v>0.12699025</v>
      </c>
      <c r="I6" s="150">
        <v>0.1196787</v>
      </c>
      <c r="J6" s="180">
        <v>25</v>
      </c>
      <c r="K6" s="179">
        <v>0.25497385</v>
      </c>
      <c r="L6" s="150">
        <v>0.24050114</v>
      </c>
    </row>
    <row r="7" spans="1:12" ht="16" customHeight="1" x14ac:dyDescent="0.35">
      <c r="A7" s="148" t="s">
        <v>176</v>
      </c>
      <c r="B7" s="148" t="s">
        <v>176</v>
      </c>
      <c r="C7" s="177" t="s">
        <v>326</v>
      </c>
      <c r="D7" s="178">
        <v>38</v>
      </c>
      <c r="E7" s="179">
        <v>0.35738600999999998</v>
      </c>
      <c r="F7" s="150">
        <v>0.35194156999999998</v>
      </c>
      <c r="G7" s="180">
        <v>45</v>
      </c>
      <c r="H7" s="179">
        <v>0.51042120999999996</v>
      </c>
      <c r="I7" s="150">
        <v>0.48103335000000003</v>
      </c>
      <c r="J7" s="180">
        <v>37</v>
      </c>
      <c r="K7" s="179">
        <v>0.37128799000000001</v>
      </c>
      <c r="L7" s="150">
        <v>0.35021310999999999</v>
      </c>
    </row>
    <row r="8" spans="1:12" ht="16" customHeight="1" x14ac:dyDescent="0.35">
      <c r="A8" s="148" t="s">
        <v>176</v>
      </c>
      <c r="B8" s="148" t="s">
        <v>176</v>
      </c>
      <c r="C8" s="177" t="s">
        <v>327</v>
      </c>
      <c r="D8" s="178">
        <v>21</v>
      </c>
      <c r="E8" s="179">
        <v>0.18866490999999999</v>
      </c>
      <c r="F8" s="150">
        <v>0.18579077999999999</v>
      </c>
      <c r="G8" s="180">
        <v>16</v>
      </c>
      <c r="H8" s="179">
        <v>0.17966065000000001</v>
      </c>
      <c r="I8" s="150">
        <v>0.16931656</v>
      </c>
      <c r="J8" s="180">
        <v>30</v>
      </c>
      <c r="K8" s="179">
        <v>0.29724739999999999</v>
      </c>
      <c r="L8" s="150">
        <v>0.28037518</v>
      </c>
    </row>
    <row r="9" spans="1:12" ht="16" customHeight="1" x14ac:dyDescent="0.35">
      <c r="A9" s="148" t="s">
        <v>176</v>
      </c>
      <c r="B9" s="148" t="s">
        <v>176</v>
      </c>
      <c r="C9" s="177" t="s">
        <v>328</v>
      </c>
      <c r="D9" s="178">
        <v>7</v>
      </c>
      <c r="E9" s="179">
        <v>7.0975479999999994E-2</v>
      </c>
      <c r="F9" s="150">
        <v>6.9894239999999996E-2</v>
      </c>
      <c r="G9" s="180">
        <v>10</v>
      </c>
      <c r="H9" s="179">
        <v>0.11831226</v>
      </c>
      <c r="I9" s="150">
        <v>0.11150035</v>
      </c>
      <c r="J9" s="180">
        <v>5</v>
      </c>
      <c r="K9" s="179">
        <v>4.6781999999999997E-2</v>
      </c>
      <c r="L9" s="150">
        <v>4.4126579999999999E-2</v>
      </c>
    </row>
    <row r="10" spans="1:12" ht="16" customHeight="1" x14ac:dyDescent="0.35">
      <c r="A10" s="148" t="s">
        <v>176</v>
      </c>
      <c r="B10" s="148" t="s">
        <v>176</v>
      </c>
      <c r="C10" s="177" t="s">
        <v>329</v>
      </c>
      <c r="D10" s="178">
        <v>2</v>
      </c>
      <c r="E10" s="179">
        <v>1.9409450000000002E-2</v>
      </c>
      <c r="F10" s="150">
        <v>1.911376E-2</v>
      </c>
      <c r="G10" s="180">
        <v>6</v>
      </c>
      <c r="H10" s="179">
        <v>6.4615640000000002E-2</v>
      </c>
      <c r="I10" s="150">
        <v>6.0895350000000001E-2</v>
      </c>
      <c r="J10" s="180">
        <v>3</v>
      </c>
      <c r="K10" s="179">
        <v>2.9708760000000001E-2</v>
      </c>
      <c r="L10" s="150">
        <v>2.8022450000000001E-2</v>
      </c>
    </row>
    <row r="11" spans="1:12" ht="16" customHeight="1" x14ac:dyDescent="0.35">
      <c r="A11" s="148" t="s">
        <v>176</v>
      </c>
      <c r="B11" s="209" t="s">
        <v>182</v>
      </c>
      <c r="C11" s="209"/>
      <c r="D11" s="152">
        <v>105</v>
      </c>
      <c r="E11" s="153">
        <v>1</v>
      </c>
      <c r="F11" s="153">
        <v>0.98476593999999995</v>
      </c>
      <c r="G11" s="154">
        <v>90</v>
      </c>
      <c r="H11" s="153">
        <v>1</v>
      </c>
      <c r="I11" s="153">
        <v>0.94242431000000004</v>
      </c>
      <c r="J11" s="154">
        <v>100</v>
      </c>
      <c r="K11" s="153">
        <v>1</v>
      </c>
      <c r="L11" s="153">
        <v>0.94323846</v>
      </c>
    </row>
    <row r="12" spans="1:12" ht="16" customHeight="1" x14ac:dyDescent="0.35">
      <c r="A12" s="148" t="s">
        <v>176</v>
      </c>
      <c r="B12" s="148" t="s">
        <v>176</v>
      </c>
      <c r="C12" s="148" t="s">
        <v>330</v>
      </c>
      <c r="D12" s="149">
        <v>2</v>
      </c>
      <c r="E12" s="149" t="s">
        <v>184</v>
      </c>
      <c r="F12" s="150">
        <v>1.5234060000000001E-2</v>
      </c>
      <c r="G12" s="151">
        <v>3</v>
      </c>
      <c r="H12" s="149" t="s">
        <v>184</v>
      </c>
      <c r="I12" s="150">
        <v>3.780936E-2</v>
      </c>
      <c r="J12" s="151">
        <v>5</v>
      </c>
      <c r="K12" s="149" t="s">
        <v>184</v>
      </c>
      <c r="L12" s="150">
        <v>4.1844659999999999E-2</v>
      </c>
    </row>
    <row r="13" spans="1:12" ht="16" customHeight="1" x14ac:dyDescent="0.35">
      <c r="A13" s="148" t="s">
        <v>176</v>
      </c>
      <c r="B13" s="148" t="s">
        <v>176</v>
      </c>
      <c r="C13" s="148" t="s">
        <v>331</v>
      </c>
      <c r="D13" s="149">
        <v>0</v>
      </c>
      <c r="E13" s="149" t="s">
        <v>184</v>
      </c>
      <c r="F13" s="150">
        <v>0</v>
      </c>
      <c r="G13" s="151">
        <v>2</v>
      </c>
      <c r="H13" s="149" t="s">
        <v>184</v>
      </c>
      <c r="I13" s="150">
        <v>1.9766329999999999E-2</v>
      </c>
      <c r="J13" s="151">
        <v>2</v>
      </c>
      <c r="K13" s="149" t="s">
        <v>184</v>
      </c>
      <c r="L13" s="150">
        <v>1.491689E-2</v>
      </c>
    </row>
    <row r="14" spans="1:12" ht="16" customHeight="1" x14ac:dyDescent="0.35">
      <c r="A14" s="148" t="s">
        <v>176</v>
      </c>
      <c r="B14" s="148" t="s">
        <v>176</v>
      </c>
      <c r="C14" s="148" t="s">
        <v>332</v>
      </c>
      <c r="D14" s="149">
        <v>0</v>
      </c>
      <c r="E14" s="149" t="s">
        <v>184</v>
      </c>
      <c r="F14" s="150">
        <v>0</v>
      </c>
      <c r="G14" s="151">
        <v>0</v>
      </c>
      <c r="H14" s="149" t="s">
        <v>184</v>
      </c>
      <c r="I14" s="150">
        <v>0</v>
      </c>
      <c r="J14" s="151">
        <v>0</v>
      </c>
      <c r="K14" s="149" t="s">
        <v>184</v>
      </c>
      <c r="L14" s="150">
        <v>0</v>
      </c>
    </row>
    <row r="15" spans="1:12" ht="16" customHeight="1" x14ac:dyDescent="0.35">
      <c r="A15" s="148" t="s">
        <v>176</v>
      </c>
      <c r="B15" s="210" t="s">
        <v>185</v>
      </c>
      <c r="C15" s="210"/>
      <c r="D15" s="155">
        <v>107</v>
      </c>
      <c r="E15" s="156">
        <v>1</v>
      </c>
      <c r="F15" s="156">
        <v>1</v>
      </c>
      <c r="G15" s="157">
        <v>95</v>
      </c>
      <c r="H15" s="156">
        <v>1</v>
      </c>
      <c r="I15" s="156">
        <v>1</v>
      </c>
      <c r="J15" s="157">
        <v>107</v>
      </c>
      <c r="K15" s="156">
        <v>1</v>
      </c>
      <c r="L15" s="156">
        <v>1</v>
      </c>
    </row>
    <row r="17" spans="1:12" ht="16" customHeight="1" x14ac:dyDescent="0.35">
      <c r="A17" s="205" t="s">
        <v>333</v>
      </c>
      <c r="B17" s="205"/>
      <c r="C17" s="205"/>
      <c r="D17" s="207">
        <v>2020</v>
      </c>
      <c r="E17" s="207"/>
      <c r="F17" s="207"/>
      <c r="G17" s="208">
        <v>2019</v>
      </c>
      <c r="H17" s="208"/>
    </row>
    <row r="18" spans="1:12" ht="16" customHeight="1" x14ac:dyDescent="0.35">
      <c r="A18" s="206"/>
      <c r="B18" s="206"/>
      <c r="C18" s="206"/>
      <c r="D18" s="220" t="s">
        <v>174</v>
      </c>
      <c r="E18" s="220"/>
      <c r="F18" s="146" t="s">
        <v>175</v>
      </c>
      <c r="G18" s="147" t="s">
        <v>174</v>
      </c>
      <c r="H18" s="146" t="s">
        <v>175</v>
      </c>
    </row>
    <row r="19" spans="1:12" ht="16" customHeight="1" x14ac:dyDescent="0.35">
      <c r="A19" s="148" t="s">
        <v>176</v>
      </c>
      <c r="B19" s="223" t="s">
        <v>334</v>
      </c>
      <c r="C19" s="223"/>
      <c r="D19" s="224">
        <v>12</v>
      </c>
      <c r="E19" s="224"/>
      <c r="F19" s="150">
        <v>0.10424076</v>
      </c>
      <c r="G19" s="151">
        <v>7</v>
      </c>
      <c r="H19" s="150">
        <v>8.4351949999999995E-2</v>
      </c>
    </row>
    <row r="20" spans="1:12" ht="32" customHeight="1" x14ac:dyDescent="0.35">
      <c r="A20" s="148" t="s">
        <v>176</v>
      </c>
      <c r="B20" s="223" t="s">
        <v>335</v>
      </c>
      <c r="C20" s="223"/>
      <c r="D20" s="224">
        <v>19</v>
      </c>
      <c r="E20" s="224"/>
      <c r="F20" s="150">
        <v>0.18229835</v>
      </c>
      <c r="G20" s="151">
        <v>28</v>
      </c>
      <c r="H20" s="150">
        <v>0.32487480000000002</v>
      </c>
    </row>
    <row r="21" spans="1:12" ht="32" customHeight="1" x14ac:dyDescent="0.35">
      <c r="A21" s="148" t="s">
        <v>176</v>
      </c>
      <c r="B21" s="223" t="s">
        <v>336</v>
      </c>
      <c r="C21" s="223"/>
      <c r="D21" s="224">
        <v>3</v>
      </c>
      <c r="E21" s="224"/>
      <c r="F21" s="150">
        <v>3.2280110000000001E-2</v>
      </c>
      <c r="G21" s="151">
        <v>0</v>
      </c>
      <c r="H21" s="150">
        <v>0</v>
      </c>
    </row>
    <row r="22" spans="1:12" ht="32" customHeight="1" x14ac:dyDescent="0.35">
      <c r="A22" s="148" t="s">
        <v>176</v>
      </c>
      <c r="B22" s="223" t="s">
        <v>337</v>
      </c>
      <c r="C22" s="223"/>
      <c r="D22" s="224">
        <v>15</v>
      </c>
      <c r="E22" s="224"/>
      <c r="F22" s="150">
        <v>0.14529264</v>
      </c>
      <c r="G22" s="151">
        <v>14</v>
      </c>
      <c r="H22" s="150">
        <v>0.16195496000000001</v>
      </c>
    </row>
    <row r="23" spans="1:12" ht="16" customHeight="1" x14ac:dyDescent="0.35">
      <c r="A23" s="148" t="s">
        <v>176</v>
      </c>
      <c r="B23" s="223" t="s">
        <v>338</v>
      </c>
      <c r="C23" s="223"/>
      <c r="D23" s="224">
        <v>1</v>
      </c>
      <c r="E23" s="224"/>
      <c r="F23" s="150">
        <v>1.0575579999999999E-2</v>
      </c>
      <c r="G23" s="151">
        <v>0</v>
      </c>
      <c r="H23" s="150">
        <v>0</v>
      </c>
    </row>
    <row r="24" spans="1:12" ht="16" customHeight="1" x14ac:dyDescent="0.35">
      <c r="A24" s="148" t="s">
        <v>176</v>
      </c>
      <c r="B24" s="223" t="s">
        <v>339</v>
      </c>
      <c r="C24" s="223"/>
      <c r="D24" s="224">
        <v>68</v>
      </c>
      <c r="E24" s="224"/>
      <c r="F24" s="150">
        <v>0.65398195999999997</v>
      </c>
      <c r="G24" s="151">
        <v>55</v>
      </c>
      <c r="H24" s="150">
        <v>0.57312215</v>
      </c>
    </row>
    <row r="25" spans="1:12" ht="16" customHeight="1" x14ac:dyDescent="0.35">
      <c r="A25" s="148" t="s">
        <v>176</v>
      </c>
      <c r="B25" s="210" t="s">
        <v>211</v>
      </c>
      <c r="C25" s="210"/>
      <c r="D25" s="225">
        <v>104</v>
      </c>
      <c r="E25" s="225"/>
      <c r="F25" s="155" t="s">
        <v>184</v>
      </c>
      <c r="G25" s="157">
        <v>93</v>
      </c>
      <c r="H25" s="155" t="s">
        <v>184</v>
      </c>
    </row>
    <row r="26" spans="1:12" ht="16" customHeight="1" x14ac:dyDescent="0.3">
      <c r="A26" s="222" t="s">
        <v>340</v>
      </c>
      <c r="B26" s="222"/>
      <c r="C26" s="222"/>
      <c r="D26" s="222"/>
      <c r="E26" s="222"/>
      <c r="F26" s="222"/>
      <c r="G26" s="222"/>
      <c r="H26" s="222"/>
    </row>
    <row r="28" spans="1:12" ht="16" customHeight="1" x14ac:dyDescent="0.35">
      <c r="A28" s="205" t="s">
        <v>341</v>
      </c>
      <c r="B28" s="205"/>
      <c r="C28" s="205"/>
      <c r="D28" s="207">
        <v>2020</v>
      </c>
      <c r="E28" s="207"/>
      <c r="F28" s="207"/>
      <c r="G28" s="208">
        <v>2019</v>
      </c>
      <c r="H28" s="208"/>
      <c r="I28" s="208"/>
      <c r="J28" s="208">
        <v>2018</v>
      </c>
      <c r="K28" s="208"/>
      <c r="L28" s="208"/>
    </row>
    <row r="29" spans="1:12" ht="17" customHeight="1" x14ac:dyDescent="0.25">
      <c r="A29" s="206"/>
      <c r="B29" s="206"/>
      <c r="C29" s="206"/>
      <c r="D29" s="220" t="s">
        <v>174</v>
      </c>
      <c r="E29" s="220" t="s">
        <v>323</v>
      </c>
      <c r="F29" s="220" t="s">
        <v>324</v>
      </c>
      <c r="G29" s="218" t="s">
        <v>174</v>
      </c>
      <c r="H29" s="220" t="s">
        <v>323</v>
      </c>
      <c r="I29" s="220" t="s">
        <v>324</v>
      </c>
      <c r="J29" s="218" t="s">
        <v>174</v>
      </c>
      <c r="K29" s="220" t="s">
        <v>323</v>
      </c>
      <c r="L29" s="220" t="s">
        <v>324</v>
      </c>
    </row>
    <row r="30" spans="1:12" ht="12" customHeight="1" x14ac:dyDescent="0.25">
      <c r="A30" s="206"/>
      <c r="B30" s="206"/>
      <c r="C30" s="206"/>
      <c r="D30" s="221"/>
      <c r="E30" s="221"/>
      <c r="F30" s="221"/>
      <c r="G30" s="219"/>
      <c r="H30" s="221"/>
      <c r="I30" s="221"/>
      <c r="J30" s="219"/>
      <c r="K30" s="221"/>
      <c r="L30" s="221"/>
    </row>
    <row r="31" spans="1:12" ht="16" customHeight="1" x14ac:dyDescent="0.35">
      <c r="A31" s="148" t="s">
        <v>176</v>
      </c>
      <c r="B31" s="148" t="s">
        <v>176</v>
      </c>
      <c r="C31" s="177" t="s">
        <v>325</v>
      </c>
      <c r="D31" s="178">
        <v>10</v>
      </c>
      <c r="E31" s="179">
        <v>0.30369507000000001</v>
      </c>
      <c r="F31" s="150">
        <v>8.9380130000000002E-2</v>
      </c>
      <c r="G31" s="180">
        <v>3</v>
      </c>
      <c r="H31" s="179">
        <v>9.8033690000000007E-2</v>
      </c>
      <c r="I31" s="150">
        <v>2.418826E-2</v>
      </c>
      <c r="J31" s="180">
        <v>7</v>
      </c>
      <c r="K31" s="179">
        <v>0.19242074000000001</v>
      </c>
      <c r="L31" s="150">
        <v>7.0335350000000005E-2</v>
      </c>
    </row>
    <row r="32" spans="1:12" ht="16" customHeight="1" x14ac:dyDescent="0.35">
      <c r="A32" s="148" t="s">
        <v>176</v>
      </c>
      <c r="B32" s="148" t="s">
        <v>176</v>
      </c>
      <c r="C32" s="177" t="s">
        <v>326</v>
      </c>
      <c r="D32" s="178">
        <v>7</v>
      </c>
      <c r="E32" s="179">
        <v>0.24264379999999999</v>
      </c>
      <c r="F32" s="150">
        <v>7.1412210000000004E-2</v>
      </c>
      <c r="G32" s="180">
        <v>7</v>
      </c>
      <c r="H32" s="179">
        <v>0.32763838000000001</v>
      </c>
      <c r="I32" s="150">
        <v>8.0839590000000003E-2</v>
      </c>
      <c r="J32" s="180">
        <v>5</v>
      </c>
      <c r="K32" s="179">
        <v>0.12786935999999999</v>
      </c>
      <c r="L32" s="150">
        <v>4.6739950000000002E-2</v>
      </c>
    </row>
    <row r="33" spans="1:12" ht="16" customHeight="1" x14ac:dyDescent="0.35">
      <c r="A33" s="148" t="s">
        <v>176</v>
      </c>
      <c r="B33" s="148" t="s">
        <v>176</v>
      </c>
      <c r="C33" s="177" t="s">
        <v>327</v>
      </c>
      <c r="D33" s="178">
        <v>13</v>
      </c>
      <c r="E33" s="179">
        <v>0.41639832999999998</v>
      </c>
      <c r="F33" s="150">
        <v>0.12254969</v>
      </c>
      <c r="G33" s="180">
        <v>8</v>
      </c>
      <c r="H33" s="179">
        <v>0.36955875999999999</v>
      </c>
      <c r="I33" s="150">
        <v>9.1182780000000005E-2</v>
      </c>
      <c r="J33" s="180">
        <v>17</v>
      </c>
      <c r="K33" s="179">
        <v>0.45448431</v>
      </c>
      <c r="L33" s="150">
        <v>0.16612716</v>
      </c>
    </row>
    <row r="34" spans="1:12" ht="16" customHeight="1" x14ac:dyDescent="0.35">
      <c r="A34" s="148" t="s">
        <v>176</v>
      </c>
      <c r="B34" s="148" t="s">
        <v>176</v>
      </c>
      <c r="C34" s="177" t="s">
        <v>328</v>
      </c>
      <c r="D34" s="178">
        <v>0</v>
      </c>
      <c r="E34" s="179">
        <v>0</v>
      </c>
      <c r="F34" s="150">
        <v>0</v>
      </c>
      <c r="G34" s="180">
        <v>4</v>
      </c>
      <c r="H34" s="179">
        <v>0.17225636999999999</v>
      </c>
      <c r="I34" s="150">
        <v>4.2501539999999997E-2</v>
      </c>
      <c r="J34" s="180">
        <v>9</v>
      </c>
      <c r="K34" s="179">
        <v>0.22522559</v>
      </c>
      <c r="L34" s="150">
        <v>8.2326469999999999E-2</v>
      </c>
    </row>
    <row r="35" spans="1:12" ht="16" customHeight="1" x14ac:dyDescent="0.35">
      <c r="A35" s="148" t="s">
        <v>176</v>
      </c>
      <c r="B35" s="148" t="s">
        <v>176</v>
      </c>
      <c r="C35" s="177" t="s">
        <v>329</v>
      </c>
      <c r="D35" s="178">
        <v>1</v>
      </c>
      <c r="E35" s="179">
        <v>3.7262799999999999E-2</v>
      </c>
      <c r="F35" s="150">
        <v>1.0966770000000001E-2</v>
      </c>
      <c r="G35" s="180">
        <v>1</v>
      </c>
      <c r="H35" s="179">
        <v>3.2512800000000001E-2</v>
      </c>
      <c r="I35" s="150">
        <v>8.0220199999999995E-3</v>
      </c>
      <c r="J35" s="180">
        <v>0</v>
      </c>
      <c r="K35" s="179">
        <v>0</v>
      </c>
      <c r="L35" s="150">
        <v>0</v>
      </c>
    </row>
    <row r="36" spans="1:12" ht="16" customHeight="1" x14ac:dyDescent="0.35">
      <c r="A36" s="148" t="s">
        <v>176</v>
      </c>
      <c r="B36" s="209" t="s">
        <v>182</v>
      </c>
      <c r="C36" s="209"/>
      <c r="D36" s="152">
        <v>31</v>
      </c>
      <c r="E36" s="153">
        <v>1</v>
      </c>
      <c r="F36" s="153">
        <v>0.29430879999999998</v>
      </c>
      <c r="G36" s="154">
        <v>23</v>
      </c>
      <c r="H36" s="153">
        <v>1</v>
      </c>
      <c r="I36" s="153">
        <v>0.24673419999999999</v>
      </c>
      <c r="J36" s="154">
        <v>38</v>
      </c>
      <c r="K36" s="153">
        <v>1</v>
      </c>
      <c r="L36" s="153">
        <v>0.36552891999999998</v>
      </c>
    </row>
    <row r="37" spans="1:12" ht="16" customHeight="1" x14ac:dyDescent="0.35">
      <c r="A37" s="148" t="s">
        <v>176</v>
      </c>
      <c r="B37" s="148" t="s">
        <v>176</v>
      </c>
      <c r="C37" s="148" t="s">
        <v>342</v>
      </c>
      <c r="D37" s="149">
        <v>34</v>
      </c>
      <c r="E37" s="149" t="s">
        <v>184</v>
      </c>
      <c r="F37" s="150">
        <v>0.31211662000000001</v>
      </c>
      <c r="G37" s="151">
        <v>23</v>
      </c>
      <c r="H37" s="149" t="s">
        <v>184</v>
      </c>
      <c r="I37" s="150">
        <v>0.24207321000000001</v>
      </c>
      <c r="J37" s="151">
        <v>21</v>
      </c>
      <c r="K37" s="149" t="s">
        <v>184</v>
      </c>
      <c r="L37" s="150">
        <v>0.20121157000000001</v>
      </c>
    </row>
    <row r="38" spans="1:12" ht="16" customHeight="1" x14ac:dyDescent="0.35">
      <c r="A38" s="148" t="s">
        <v>176</v>
      </c>
      <c r="B38" s="148" t="s">
        <v>176</v>
      </c>
      <c r="C38" s="148" t="s">
        <v>343</v>
      </c>
      <c r="D38" s="149">
        <v>34</v>
      </c>
      <c r="E38" s="149" t="s">
        <v>184</v>
      </c>
      <c r="F38" s="150">
        <v>0.32312269999999998</v>
      </c>
      <c r="G38" s="151">
        <v>34</v>
      </c>
      <c r="H38" s="149" t="s">
        <v>184</v>
      </c>
      <c r="I38" s="150">
        <v>0.35903234000000001</v>
      </c>
      <c r="J38" s="151">
        <v>37</v>
      </c>
      <c r="K38" s="149" t="s">
        <v>184</v>
      </c>
      <c r="L38" s="150">
        <v>0.33663274999999998</v>
      </c>
    </row>
    <row r="39" spans="1:12" ht="16" customHeight="1" x14ac:dyDescent="0.35">
      <c r="A39" s="148" t="s">
        <v>176</v>
      </c>
      <c r="B39" s="148" t="s">
        <v>176</v>
      </c>
      <c r="C39" s="148" t="s">
        <v>344</v>
      </c>
      <c r="D39" s="149">
        <v>8</v>
      </c>
      <c r="E39" s="149" t="s">
        <v>184</v>
      </c>
      <c r="F39" s="150">
        <v>7.0451890000000003E-2</v>
      </c>
      <c r="G39" s="151">
        <v>14</v>
      </c>
      <c r="H39" s="149" t="s">
        <v>184</v>
      </c>
      <c r="I39" s="150">
        <v>0.15216025</v>
      </c>
      <c r="J39" s="151">
        <v>10</v>
      </c>
      <c r="K39" s="149" t="s">
        <v>184</v>
      </c>
      <c r="L39" s="150">
        <v>9.6626760000000006E-2</v>
      </c>
    </row>
    <row r="40" spans="1:12" ht="16" customHeight="1" x14ac:dyDescent="0.35">
      <c r="A40" s="148" t="s">
        <v>176</v>
      </c>
      <c r="B40" s="210" t="s">
        <v>185</v>
      </c>
      <c r="C40" s="210"/>
      <c r="D40" s="155">
        <v>107</v>
      </c>
      <c r="E40" s="156">
        <v>1</v>
      </c>
      <c r="F40" s="156">
        <v>1</v>
      </c>
      <c r="G40" s="157">
        <v>94</v>
      </c>
      <c r="H40" s="156">
        <v>1</v>
      </c>
      <c r="I40" s="156">
        <v>1</v>
      </c>
      <c r="J40" s="157">
        <v>106</v>
      </c>
      <c r="K40" s="156">
        <v>1</v>
      </c>
      <c r="L40" s="156">
        <v>1</v>
      </c>
    </row>
    <row r="42" spans="1:12" ht="16" customHeight="1" x14ac:dyDescent="0.35">
      <c r="A42" s="205" t="s">
        <v>345</v>
      </c>
      <c r="B42" s="205"/>
      <c r="C42" s="205"/>
      <c r="D42" s="207">
        <v>2020</v>
      </c>
      <c r="E42" s="207"/>
      <c r="F42" s="207"/>
      <c r="G42" s="208">
        <v>2019</v>
      </c>
      <c r="H42" s="208"/>
      <c r="I42" s="208"/>
      <c r="J42" s="208">
        <v>2018</v>
      </c>
      <c r="K42" s="208"/>
      <c r="L42" s="208"/>
    </row>
    <row r="43" spans="1:12" ht="17" customHeight="1" x14ac:dyDescent="0.25">
      <c r="A43" s="206"/>
      <c r="B43" s="206"/>
      <c r="C43" s="206"/>
      <c r="D43" s="220" t="s">
        <v>174</v>
      </c>
      <c r="E43" s="220" t="s">
        <v>323</v>
      </c>
      <c r="F43" s="220" t="s">
        <v>324</v>
      </c>
      <c r="G43" s="218" t="s">
        <v>174</v>
      </c>
      <c r="H43" s="220" t="s">
        <v>323</v>
      </c>
      <c r="I43" s="220" t="s">
        <v>324</v>
      </c>
      <c r="J43" s="218" t="s">
        <v>174</v>
      </c>
      <c r="K43" s="220" t="s">
        <v>323</v>
      </c>
      <c r="L43" s="220" t="s">
        <v>324</v>
      </c>
    </row>
    <row r="44" spans="1:12" ht="12" customHeight="1" x14ac:dyDescent="0.25">
      <c r="A44" s="206"/>
      <c r="B44" s="206"/>
      <c r="C44" s="206"/>
      <c r="D44" s="221"/>
      <c r="E44" s="221"/>
      <c r="F44" s="221"/>
      <c r="G44" s="219"/>
      <c r="H44" s="221"/>
      <c r="I44" s="221"/>
      <c r="J44" s="219"/>
      <c r="K44" s="221"/>
      <c r="L44" s="221"/>
    </row>
    <row r="45" spans="1:12" ht="16" customHeight="1" x14ac:dyDescent="0.35">
      <c r="A45" s="148" t="s">
        <v>176</v>
      </c>
      <c r="B45" s="148" t="s">
        <v>176</v>
      </c>
      <c r="C45" s="177" t="s">
        <v>325</v>
      </c>
      <c r="D45" s="178">
        <v>9</v>
      </c>
      <c r="E45" s="179">
        <v>0.12508282000000001</v>
      </c>
      <c r="F45" s="150">
        <v>8.1073690000000004E-2</v>
      </c>
      <c r="G45" s="180">
        <v>7</v>
      </c>
      <c r="H45" s="179">
        <v>0.11174356000000001</v>
      </c>
      <c r="I45" s="150">
        <v>7.3196819999999996E-2</v>
      </c>
      <c r="J45" s="180">
        <v>10</v>
      </c>
      <c r="K45" s="179">
        <v>0.11286704</v>
      </c>
      <c r="L45" s="150">
        <v>9.5047279999999998E-2</v>
      </c>
    </row>
    <row r="46" spans="1:12" ht="16" customHeight="1" x14ac:dyDescent="0.35">
      <c r="A46" s="148" t="s">
        <v>176</v>
      </c>
      <c r="B46" s="148" t="s">
        <v>176</v>
      </c>
      <c r="C46" s="177" t="s">
        <v>326</v>
      </c>
      <c r="D46" s="178">
        <v>37</v>
      </c>
      <c r="E46" s="179">
        <v>0.54334519999999997</v>
      </c>
      <c r="F46" s="150">
        <v>0.35217467000000002</v>
      </c>
      <c r="G46" s="180">
        <v>38</v>
      </c>
      <c r="H46" s="179">
        <v>0.63793918000000005</v>
      </c>
      <c r="I46" s="150">
        <v>0.41787749000000002</v>
      </c>
      <c r="J46" s="180">
        <v>51</v>
      </c>
      <c r="K46" s="179">
        <v>0.54164911999999998</v>
      </c>
      <c r="L46" s="150">
        <v>0.45613206000000001</v>
      </c>
    </row>
    <row r="47" spans="1:12" ht="16" customHeight="1" x14ac:dyDescent="0.35">
      <c r="A47" s="148" t="s">
        <v>176</v>
      </c>
      <c r="B47" s="148" t="s">
        <v>176</v>
      </c>
      <c r="C47" s="177" t="s">
        <v>327</v>
      </c>
      <c r="D47" s="178">
        <v>20</v>
      </c>
      <c r="E47" s="179">
        <v>0.28159246999999998</v>
      </c>
      <c r="F47" s="150">
        <v>0.18251700000000001</v>
      </c>
      <c r="G47" s="180">
        <v>13</v>
      </c>
      <c r="H47" s="179">
        <v>0.21148731000000001</v>
      </c>
      <c r="I47" s="150">
        <v>0.13853325</v>
      </c>
      <c r="J47" s="180">
        <v>26</v>
      </c>
      <c r="K47" s="179">
        <v>0.30689326</v>
      </c>
      <c r="L47" s="150">
        <v>0.25844010000000001</v>
      </c>
    </row>
    <row r="48" spans="1:12" ht="16" customHeight="1" x14ac:dyDescent="0.35">
      <c r="A48" s="148" t="s">
        <v>176</v>
      </c>
      <c r="B48" s="148" t="s">
        <v>176</v>
      </c>
      <c r="C48" s="177" t="s">
        <v>328</v>
      </c>
      <c r="D48" s="178">
        <v>3</v>
      </c>
      <c r="E48" s="179">
        <v>4.9979509999999998E-2</v>
      </c>
      <c r="F48" s="150">
        <v>3.2394729999999997E-2</v>
      </c>
      <c r="G48" s="180">
        <v>1</v>
      </c>
      <c r="H48" s="179">
        <v>2.026097E-2</v>
      </c>
      <c r="I48" s="150">
        <v>1.327181E-2</v>
      </c>
      <c r="J48" s="180">
        <v>2</v>
      </c>
      <c r="K48" s="179">
        <v>2.5199920000000001E-2</v>
      </c>
      <c r="L48" s="150">
        <v>2.1221279999999999E-2</v>
      </c>
    </row>
    <row r="49" spans="1:12" ht="16" customHeight="1" x14ac:dyDescent="0.35">
      <c r="A49" s="148" t="s">
        <v>176</v>
      </c>
      <c r="B49" s="148" t="s">
        <v>176</v>
      </c>
      <c r="C49" s="177" t="s">
        <v>329</v>
      </c>
      <c r="D49" s="178">
        <v>0</v>
      </c>
      <c r="E49" s="179">
        <v>0</v>
      </c>
      <c r="F49" s="150">
        <v>0</v>
      </c>
      <c r="G49" s="180">
        <v>1</v>
      </c>
      <c r="H49" s="179">
        <v>1.8568979999999999E-2</v>
      </c>
      <c r="I49" s="150">
        <v>1.2163480000000001E-2</v>
      </c>
      <c r="J49" s="180">
        <v>1</v>
      </c>
      <c r="K49" s="179">
        <v>1.339066E-2</v>
      </c>
      <c r="L49" s="150">
        <v>1.127651E-2</v>
      </c>
    </row>
    <row r="50" spans="1:12" ht="16" customHeight="1" x14ac:dyDescent="0.35">
      <c r="A50" s="148" t="s">
        <v>176</v>
      </c>
      <c r="B50" s="209" t="s">
        <v>182</v>
      </c>
      <c r="C50" s="209"/>
      <c r="D50" s="152">
        <v>69</v>
      </c>
      <c r="E50" s="153">
        <v>1</v>
      </c>
      <c r="F50" s="153">
        <v>0.64816008999999997</v>
      </c>
      <c r="G50" s="154">
        <v>60</v>
      </c>
      <c r="H50" s="153">
        <v>1</v>
      </c>
      <c r="I50" s="153">
        <v>0.65504284000000002</v>
      </c>
      <c r="J50" s="154">
        <v>90</v>
      </c>
      <c r="K50" s="153">
        <v>1</v>
      </c>
      <c r="L50" s="153">
        <v>0.84211722</v>
      </c>
    </row>
    <row r="51" spans="1:12" ht="16" customHeight="1" x14ac:dyDescent="0.35">
      <c r="A51" s="148" t="s">
        <v>176</v>
      </c>
      <c r="B51" s="148" t="s">
        <v>176</v>
      </c>
      <c r="C51" s="148" t="s">
        <v>342</v>
      </c>
      <c r="D51" s="149">
        <v>32</v>
      </c>
      <c r="E51" s="149" t="s">
        <v>184</v>
      </c>
      <c r="F51" s="150">
        <v>0.29381620000000003</v>
      </c>
      <c r="G51" s="151">
        <v>25</v>
      </c>
      <c r="H51" s="149" t="s">
        <v>184</v>
      </c>
      <c r="I51" s="150">
        <v>0.25880352000000001</v>
      </c>
      <c r="J51" s="151">
        <v>13</v>
      </c>
      <c r="K51" s="149" t="s">
        <v>184</v>
      </c>
      <c r="L51" s="150">
        <v>0.11040838</v>
      </c>
    </row>
    <row r="52" spans="1:12" ht="16" customHeight="1" x14ac:dyDescent="0.35">
      <c r="A52" s="148" t="s">
        <v>176</v>
      </c>
      <c r="B52" s="148" t="s">
        <v>176</v>
      </c>
      <c r="C52" s="148" t="s">
        <v>343</v>
      </c>
      <c r="D52" s="149">
        <v>2</v>
      </c>
      <c r="E52" s="149" t="s">
        <v>184</v>
      </c>
      <c r="F52" s="150">
        <v>2.0538750000000001E-2</v>
      </c>
      <c r="G52" s="151">
        <v>3</v>
      </c>
      <c r="H52" s="149" t="s">
        <v>184</v>
      </c>
      <c r="I52" s="150">
        <v>3.3137560000000003E-2</v>
      </c>
      <c r="J52" s="151">
        <v>1</v>
      </c>
      <c r="K52" s="149" t="s">
        <v>184</v>
      </c>
      <c r="L52" s="150">
        <v>9.7045499999999993E-3</v>
      </c>
    </row>
    <row r="53" spans="1:12" ht="16" customHeight="1" x14ac:dyDescent="0.35">
      <c r="A53" s="148" t="s">
        <v>176</v>
      </c>
      <c r="B53" s="148" t="s">
        <v>176</v>
      </c>
      <c r="C53" s="148" t="s">
        <v>344</v>
      </c>
      <c r="D53" s="149">
        <v>4</v>
      </c>
      <c r="E53" s="149" t="s">
        <v>184</v>
      </c>
      <c r="F53" s="150">
        <v>3.7484959999999998E-2</v>
      </c>
      <c r="G53" s="151">
        <v>5</v>
      </c>
      <c r="H53" s="149" t="s">
        <v>184</v>
      </c>
      <c r="I53" s="150">
        <v>5.301608E-2</v>
      </c>
      <c r="J53" s="151">
        <v>4</v>
      </c>
      <c r="K53" s="149" t="s">
        <v>184</v>
      </c>
      <c r="L53" s="150">
        <v>3.7769839999999999E-2</v>
      </c>
    </row>
    <row r="54" spans="1:12" ht="16" customHeight="1" x14ac:dyDescent="0.35">
      <c r="A54" s="148" t="s">
        <v>176</v>
      </c>
      <c r="B54" s="210" t="s">
        <v>185</v>
      </c>
      <c r="C54" s="210"/>
      <c r="D54" s="155">
        <v>107</v>
      </c>
      <c r="E54" s="156">
        <v>1</v>
      </c>
      <c r="F54" s="156">
        <v>1</v>
      </c>
      <c r="G54" s="157">
        <v>93</v>
      </c>
      <c r="H54" s="156">
        <v>1</v>
      </c>
      <c r="I54" s="156">
        <v>1</v>
      </c>
      <c r="J54" s="157">
        <v>108</v>
      </c>
      <c r="K54" s="156">
        <v>1</v>
      </c>
      <c r="L54" s="156">
        <v>1</v>
      </c>
    </row>
    <row r="56" spans="1:12" ht="16" customHeight="1" x14ac:dyDescent="0.35">
      <c r="A56" s="205" t="s">
        <v>346</v>
      </c>
      <c r="B56" s="205"/>
      <c r="C56" s="205"/>
      <c r="D56" s="207">
        <v>2020</v>
      </c>
      <c r="E56" s="207"/>
      <c r="F56" s="207"/>
      <c r="G56" s="208">
        <v>2019</v>
      </c>
      <c r="H56" s="208"/>
      <c r="I56" s="208"/>
      <c r="J56" s="208">
        <v>2018</v>
      </c>
      <c r="K56" s="208"/>
      <c r="L56" s="208"/>
    </row>
    <row r="57" spans="1:12" ht="17" customHeight="1" x14ac:dyDescent="0.25">
      <c r="A57" s="206"/>
      <c r="B57" s="206"/>
      <c r="C57" s="206"/>
      <c r="D57" s="220" t="s">
        <v>174</v>
      </c>
      <c r="E57" s="220" t="s">
        <v>323</v>
      </c>
      <c r="F57" s="220" t="s">
        <v>324</v>
      </c>
      <c r="G57" s="218" t="s">
        <v>174</v>
      </c>
      <c r="H57" s="220" t="s">
        <v>323</v>
      </c>
      <c r="I57" s="220" t="s">
        <v>324</v>
      </c>
      <c r="J57" s="218" t="s">
        <v>174</v>
      </c>
      <c r="K57" s="220" t="s">
        <v>323</v>
      </c>
      <c r="L57" s="220" t="s">
        <v>324</v>
      </c>
    </row>
    <row r="58" spans="1:12" ht="12" customHeight="1" x14ac:dyDescent="0.25">
      <c r="A58" s="206"/>
      <c r="B58" s="206"/>
      <c r="C58" s="206"/>
      <c r="D58" s="221"/>
      <c r="E58" s="221"/>
      <c r="F58" s="221"/>
      <c r="G58" s="219"/>
      <c r="H58" s="221"/>
      <c r="I58" s="221"/>
      <c r="J58" s="219"/>
      <c r="K58" s="221"/>
      <c r="L58" s="221"/>
    </row>
    <row r="59" spans="1:12" ht="16" customHeight="1" x14ac:dyDescent="0.35">
      <c r="A59" s="148" t="s">
        <v>176</v>
      </c>
      <c r="B59" s="148" t="s">
        <v>176</v>
      </c>
      <c r="C59" s="177" t="s">
        <v>325</v>
      </c>
      <c r="D59" s="178">
        <v>3</v>
      </c>
      <c r="E59" s="179">
        <v>9.5135769999999995E-2</v>
      </c>
      <c r="F59" s="150">
        <v>2.4226580000000001E-2</v>
      </c>
      <c r="G59" s="180">
        <v>1</v>
      </c>
      <c r="H59" s="179">
        <v>4.2358090000000001E-2</v>
      </c>
      <c r="I59" s="150">
        <v>1.209352E-2</v>
      </c>
      <c r="J59" s="180">
        <v>4</v>
      </c>
      <c r="K59" s="179">
        <v>9.1203500000000007E-2</v>
      </c>
      <c r="L59" s="150">
        <v>3.5884619999999999E-2</v>
      </c>
    </row>
    <row r="60" spans="1:12" ht="16" customHeight="1" x14ac:dyDescent="0.35">
      <c r="A60" s="148" t="s">
        <v>176</v>
      </c>
      <c r="B60" s="148" t="s">
        <v>176</v>
      </c>
      <c r="C60" s="177" t="s">
        <v>326</v>
      </c>
      <c r="D60" s="178">
        <v>11</v>
      </c>
      <c r="E60" s="179">
        <v>0.41581223</v>
      </c>
      <c r="F60" s="150">
        <v>0.1058877</v>
      </c>
      <c r="G60" s="180">
        <v>10</v>
      </c>
      <c r="H60" s="179">
        <v>0.39070960999999998</v>
      </c>
      <c r="I60" s="150">
        <v>0.11155018999999999</v>
      </c>
      <c r="J60" s="180">
        <v>8</v>
      </c>
      <c r="K60" s="179">
        <v>0.15080181000000001</v>
      </c>
      <c r="L60" s="150">
        <v>5.9333959999999998E-2</v>
      </c>
    </row>
    <row r="61" spans="1:12" ht="16" customHeight="1" x14ac:dyDescent="0.35">
      <c r="A61" s="148" t="s">
        <v>176</v>
      </c>
      <c r="B61" s="148" t="s">
        <v>176</v>
      </c>
      <c r="C61" s="177" t="s">
        <v>327</v>
      </c>
      <c r="D61" s="178">
        <v>13</v>
      </c>
      <c r="E61" s="179">
        <v>0.48905199999999999</v>
      </c>
      <c r="F61" s="150">
        <v>0.12453841</v>
      </c>
      <c r="G61" s="180">
        <v>13</v>
      </c>
      <c r="H61" s="179">
        <v>0.52004897999999999</v>
      </c>
      <c r="I61" s="150">
        <v>0.14847743999999999</v>
      </c>
      <c r="J61" s="180">
        <v>30</v>
      </c>
      <c r="K61" s="179">
        <v>0.75799468999999997</v>
      </c>
      <c r="L61" s="150">
        <v>0.298238</v>
      </c>
    </row>
    <row r="62" spans="1:12" ht="16" customHeight="1" x14ac:dyDescent="0.35">
      <c r="A62" s="148" t="s">
        <v>176</v>
      </c>
      <c r="B62" s="148" t="s">
        <v>176</v>
      </c>
      <c r="C62" s="177" t="s">
        <v>328</v>
      </c>
      <c r="D62" s="178">
        <v>0</v>
      </c>
      <c r="E62" s="179">
        <v>0</v>
      </c>
      <c r="F62" s="150">
        <v>0</v>
      </c>
      <c r="G62" s="180">
        <v>1</v>
      </c>
      <c r="H62" s="179">
        <v>4.6883319999999999E-2</v>
      </c>
      <c r="I62" s="150">
        <v>1.33855E-2</v>
      </c>
      <c r="J62" s="180">
        <v>0</v>
      </c>
      <c r="K62" s="179">
        <v>0</v>
      </c>
      <c r="L62" s="150">
        <v>0</v>
      </c>
    </row>
    <row r="63" spans="1:12" ht="16" customHeight="1" x14ac:dyDescent="0.35">
      <c r="A63" s="148" t="s">
        <v>176</v>
      </c>
      <c r="B63" s="148" t="s">
        <v>176</v>
      </c>
      <c r="C63" s="177" t="s">
        <v>329</v>
      </c>
      <c r="D63" s="178">
        <v>0</v>
      </c>
      <c r="E63" s="179">
        <v>0</v>
      </c>
      <c r="F63" s="150">
        <v>0</v>
      </c>
      <c r="G63" s="180">
        <v>0</v>
      </c>
      <c r="H63" s="179">
        <v>0</v>
      </c>
      <c r="I63" s="150">
        <v>0</v>
      </c>
      <c r="J63" s="180">
        <v>0</v>
      </c>
      <c r="K63" s="179">
        <v>0</v>
      </c>
      <c r="L63" s="150">
        <v>0</v>
      </c>
    </row>
    <row r="64" spans="1:12" ht="16" customHeight="1" x14ac:dyDescent="0.35">
      <c r="A64" s="148" t="s">
        <v>176</v>
      </c>
      <c r="B64" s="209" t="s">
        <v>182</v>
      </c>
      <c r="C64" s="209"/>
      <c r="D64" s="152">
        <v>27</v>
      </c>
      <c r="E64" s="153">
        <v>1</v>
      </c>
      <c r="F64" s="153">
        <v>0.25465269000000001</v>
      </c>
      <c r="G64" s="154">
        <v>25</v>
      </c>
      <c r="H64" s="153">
        <v>1</v>
      </c>
      <c r="I64" s="153">
        <v>0.28550663999999998</v>
      </c>
      <c r="J64" s="154">
        <v>42</v>
      </c>
      <c r="K64" s="153">
        <v>1</v>
      </c>
      <c r="L64" s="153">
        <v>0.39345658</v>
      </c>
    </row>
    <row r="65" spans="1:12" ht="16" customHeight="1" x14ac:dyDescent="0.35">
      <c r="A65" s="148" t="s">
        <v>176</v>
      </c>
      <c r="B65" s="148" t="s">
        <v>176</v>
      </c>
      <c r="C65" s="148" t="s">
        <v>342</v>
      </c>
      <c r="D65" s="149">
        <v>62</v>
      </c>
      <c r="E65" s="149" t="s">
        <v>184</v>
      </c>
      <c r="F65" s="150">
        <v>0.57630861</v>
      </c>
      <c r="G65" s="151">
        <v>50</v>
      </c>
      <c r="H65" s="149" t="s">
        <v>184</v>
      </c>
      <c r="I65" s="150">
        <v>0.50669140000000001</v>
      </c>
      <c r="J65" s="151">
        <v>40</v>
      </c>
      <c r="K65" s="149" t="s">
        <v>184</v>
      </c>
      <c r="L65" s="150">
        <v>0.36293413000000002</v>
      </c>
    </row>
    <row r="66" spans="1:12" ht="16" customHeight="1" x14ac:dyDescent="0.35">
      <c r="A66" s="148" t="s">
        <v>176</v>
      </c>
      <c r="B66" s="148" t="s">
        <v>176</v>
      </c>
      <c r="C66" s="148" t="s">
        <v>343</v>
      </c>
      <c r="D66" s="149">
        <v>3</v>
      </c>
      <c r="E66" s="149" t="s">
        <v>184</v>
      </c>
      <c r="F66" s="150">
        <v>2.8241720000000001E-2</v>
      </c>
      <c r="G66" s="151">
        <v>3</v>
      </c>
      <c r="H66" s="149" t="s">
        <v>184</v>
      </c>
      <c r="I66" s="150">
        <v>3.4319769999999999E-2</v>
      </c>
      <c r="J66" s="151">
        <v>2</v>
      </c>
      <c r="K66" s="149" t="s">
        <v>184</v>
      </c>
      <c r="L66" s="150">
        <v>1.789406E-2</v>
      </c>
    </row>
    <row r="67" spans="1:12" ht="16" customHeight="1" x14ac:dyDescent="0.35">
      <c r="A67" s="148" t="s">
        <v>176</v>
      </c>
      <c r="B67" s="148" t="s">
        <v>176</v>
      </c>
      <c r="C67" s="148" t="s">
        <v>344</v>
      </c>
      <c r="D67" s="149">
        <v>15</v>
      </c>
      <c r="E67" s="149" t="s">
        <v>184</v>
      </c>
      <c r="F67" s="150">
        <v>0.14079699000000001</v>
      </c>
      <c r="G67" s="151">
        <v>15</v>
      </c>
      <c r="H67" s="149" t="s">
        <v>184</v>
      </c>
      <c r="I67" s="150">
        <v>0.1734822</v>
      </c>
      <c r="J67" s="151">
        <v>23</v>
      </c>
      <c r="K67" s="149" t="s">
        <v>184</v>
      </c>
      <c r="L67" s="150">
        <v>0.22571522999999999</v>
      </c>
    </row>
    <row r="68" spans="1:12" ht="16" customHeight="1" x14ac:dyDescent="0.35">
      <c r="A68" s="148" t="s">
        <v>176</v>
      </c>
      <c r="B68" s="210" t="s">
        <v>185</v>
      </c>
      <c r="C68" s="210"/>
      <c r="D68" s="155">
        <v>107</v>
      </c>
      <c r="E68" s="156">
        <v>1</v>
      </c>
      <c r="F68" s="156">
        <v>1</v>
      </c>
      <c r="G68" s="157">
        <v>93</v>
      </c>
      <c r="H68" s="156">
        <v>1</v>
      </c>
      <c r="I68" s="156">
        <v>1</v>
      </c>
      <c r="J68" s="157">
        <v>107</v>
      </c>
      <c r="K68" s="156">
        <v>1</v>
      </c>
      <c r="L68" s="156">
        <v>1</v>
      </c>
    </row>
    <row r="70" spans="1:12" ht="16" customHeight="1" x14ac:dyDescent="0.35">
      <c r="A70" s="205" t="s">
        <v>347</v>
      </c>
      <c r="B70" s="205"/>
      <c r="C70" s="205"/>
      <c r="D70" s="207">
        <v>2020</v>
      </c>
      <c r="E70" s="207"/>
      <c r="F70" s="207"/>
      <c r="G70" s="208">
        <v>2019</v>
      </c>
      <c r="H70" s="208"/>
      <c r="I70" s="208"/>
      <c r="J70" s="208">
        <v>2018</v>
      </c>
      <c r="K70" s="208"/>
      <c r="L70" s="208"/>
    </row>
    <row r="71" spans="1:12" ht="17" customHeight="1" x14ac:dyDescent="0.25">
      <c r="A71" s="206"/>
      <c r="B71" s="206"/>
      <c r="C71" s="206"/>
      <c r="D71" s="220" t="s">
        <v>174</v>
      </c>
      <c r="E71" s="220" t="s">
        <v>323</v>
      </c>
      <c r="F71" s="220" t="s">
        <v>324</v>
      </c>
      <c r="G71" s="218" t="s">
        <v>174</v>
      </c>
      <c r="H71" s="220" t="s">
        <v>323</v>
      </c>
      <c r="I71" s="220" t="s">
        <v>324</v>
      </c>
      <c r="J71" s="218" t="s">
        <v>174</v>
      </c>
      <c r="K71" s="220" t="s">
        <v>323</v>
      </c>
      <c r="L71" s="220" t="s">
        <v>324</v>
      </c>
    </row>
    <row r="72" spans="1:12" ht="12" customHeight="1" x14ac:dyDescent="0.25">
      <c r="A72" s="206"/>
      <c r="B72" s="206"/>
      <c r="C72" s="206"/>
      <c r="D72" s="221"/>
      <c r="E72" s="221"/>
      <c r="F72" s="221"/>
      <c r="G72" s="219"/>
      <c r="H72" s="221"/>
      <c r="I72" s="221"/>
      <c r="J72" s="219"/>
      <c r="K72" s="221"/>
      <c r="L72" s="221"/>
    </row>
    <row r="73" spans="1:12" ht="16" customHeight="1" x14ac:dyDescent="0.35">
      <c r="A73" s="148" t="s">
        <v>176</v>
      </c>
      <c r="B73" s="148" t="s">
        <v>176</v>
      </c>
      <c r="C73" s="177" t="s">
        <v>325</v>
      </c>
      <c r="D73" s="178">
        <v>6</v>
      </c>
      <c r="E73" s="179">
        <v>0.18088044</v>
      </c>
      <c r="F73" s="150">
        <v>5.561729E-2</v>
      </c>
      <c r="G73" s="180">
        <v>8</v>
      </c>
      <c r="H73" s="179">
        <v>0.30743237000000001</v>
      </c>
      <c r="I73" s="150">
        <v>9.0995519999999996E-2</v>
      </c>
      <c r="J73" s="180">
        <v>5</v>
      </c>
      <c r="K73" s="179">
        <v>0.13527526000000001</v>
      </c>
      <c r="L73" s="150">
        <v>4.9535700000000002E-2</v>
      </c>
    </row>
    <row r="74" spans="1:12" ht="16" customHeight="1" x14ac:dyDescent="0.35">
      <c r="A74" s="148" t="s">
        <v>176</v>
      </c>
      <c r="B74" s="148" t="s">
        <v>176</v>
      </c>
      <c r="C74" s="177" t="s">
        <v>326</v>
      </c>
      <c r="D74" s="178">
        <v>16</v>
      </c>
      <c r="E74" s="179">
        <v>0.49859304999999998</v>
      </c>
      <c r="F74" s="150">
        <v>0.15330785</v>
      </c>
      <c r="G74" s="180">
        <v>8</v>
      </c>
      <c r="H74" s="179">
        <v>0.31738175000000002</v>
      </c>
      <c r="I74" s="150">
        <v>9.3940389999999999E-2</v>
      </c>
      <c r="J74" s="180">
        <v>9</v>
      </c>
      <c r="K74" s="179">
        <v>0.20491021000000001</v>
      </c>
      <c r="L74" s="150">
        <v>7.5034939999999994E-2</v>
      </c>
    </row>
    <row r="75" spans="1:12" ht="16" customHeight="1" x14ac:dyDescent="0.35">
      <c r="A75" s="148" t="s">
        <v>176</v>
      </c>
      <c r="B75" s="148" t="s">
        <v>176</v>
      </c>
      <c r="C75" s="177" t="s">
        <v>327</v>
      </c>
      <c r="D75" s="178">
        <v>11</v>
      </c>
      <c r="E75" s="179">
        <v>0.32052650999999999</v>
      </c>
      <c r="F75" s="150">
        <v>9.8555790000000004E-2</v>
      </c>
      <c r="G75" s="180">
        <v>10</v>
      </c>
      <c r="H75" s="179">
        <v>0.31537154000000001</v>
      </c>
      <c r="I75" s="150">
        <v>9.3345399999999995E-2</v>
      </c>
      <c r="J75" s="180">
        <v>23</v>
      </c>
      <c r="K75" s="179">
        <v>0.57044008999999996</v>
      </c>
      <c r="L75" s="150">
        <v>0.2088863</v>
      </c>
    </row>
    <row r="76" spans="1:12" ht="16" customHeight="1" x14ac:dyDescent="0.35">
      <c r="A76" s="148" t="s">
        <v>176</v>
      </c>
      <c r="B76" s="148" t="s">
        <v>176</v>
      </c>
      <c r="C76" s="177" t="s">
        <v>328</v>
      </c>
      <c r="D76" s="178">
        <v>0</v>
      </c>
      <c r="E76" s="179">
        <v>0</v>
      </c>
      <c r="F76" s="150">
        <v>0</v>
      </c>
      <c r="G76" s="180">
        <v>2</v>
      </c>
      <c r="H76" s="179">
        <v>5.9814340000000001E-2</v>
      </c>
      <c r="I76" s="150">
        <v>1.7704170000000002E-2</v>
      </c>
      <c r="J76" s="180">
        <v>2</v>
      </c>
      <c r="K76" s="179">
        <v>4.102074E-2</v>
      </c>
      <c r="L76" s="150">
        <v>1.502116E-2</v>
      </c>
    </row>
    <row r="77" spans="1:12" ht="16" customHeight="1" x14ac:dyDescent="0.35">
      <c r="A77" s="148" t="s">
        <v>176</v>
      </c>
      <c r="B77" s="148" t="s">
        <v>176</v>
      </c>
      <c r="C77" s="177" t="s">
        <v>329</v>
      </c>
      <c r="D77" s="178">
        <v>0</v>
      </c>
      <c r="E77" s="179">
        <v>0</v>
      </c>
      <c r="F77" s="150">
        <v>0</v>
      </c>
      <c r="G77" s="180">
        <v>0</v>
      </c>
      <c r="H77" s="179">
        <v>0</v>
      </c>
      <c r="I77" s="150">
        <v>0</v>
      </c>
      <c r="J77" s="180">
        <v>2</v>
      </c>
      <c r="K77" s="179">
        <v>4.8353689999999998E-2</v>
      </c>
      <c r="L77" s="150">
        <v>1.7706369999999999E-2</v>
      </c>
    </row>
    <row r="78" spans="1:12" ht="16" customHeight="1" x14ac:dyDescent="0.35">
      <c r="A78" s="148" t="s">
        <v>176</v>
      </c>
      <c r="B78" s="209" t="s">
        <v>182</v>
      </c>
      <c r="C78" s="209"/>
      <c r="D78" s="152">
        <v>33</v>
      </c>
      <c r="E78" s="153">
        <v>1</v>
      </c>
      <c r="F78" s="153">
        <v>0.30748091999999999</v>
      </c>
      <c r="G78" s="154">
        <v>28</v>
      </c>
      <c r="H78" s="153">
        <v>1</v>
      </c>
      <c r="I78" s="153">
        <v>0.29598546999999997</v>
      </c>
      <c r="J78" s="154">
        <v>41</v>
      </c>
      <c r="K78" s="153">
        <v>1</v>
      </c>
      <c r="L78" s="153">
        <v>0.36618445999999999</v>
      </c>
    </row>
    <row r="79" spans="1:12" ht="16" customHeight="1" x14ac:dyDescent="0.35">
      <c r="A79" s="148" t="s">
        <v>176</v>
      </c>
      <c r="B79" s="148" t="s">
        <v>176</v>
      </c>
      <c r="C79" s="148" t="s">
        <v>342</v>
      </c>
      <c r="D79" s="149">
        <v>61</v>
      </c>
      <c r="E79" s="149" t="s">
        <v>184</v>
      </c>
      <c r="F79" s="150">
        <v>0.56967234</v>
      </c>
      <c r="G79" s="151">
        <v>55</v>
      </c>
      <c r="H79" s="149" t="s">
        <v>184</v>
      </c>
      <c r="I79" s="150">
        <v>0.57113453999999997</v>
      </c>
      <c r="J79" s="151">
        <v>45</v>
      </c>
      <c r="K79" s="149" t="s">
        <v>184</v>
      </c>
      <c r="L79" s="150">
        <v>0.41516484999999997</v>
      </c>
    </row>
    <row r="80" spans="1:12" ht="16" customHeight="1" x14ac:dyDescent="0.35">
      <c r="A80" s="148" t="s">
        <v>176</v>
      </c>
      <c r="B80" s="148" t="s">
        <v>176</v>
      </c>
      <c r="C80" s="148" t="s">
        <v>343</v>
      </c>
      <c r="D80" s="149">
        <v>5</v>
      </c>
      <c r="E80" s="149" t="s">
        <v>184</v>
      </c>
      <c r="F80" s="150">
        <v>4.8164289999999998E-2</v>
      </c>
      <c r="G80" s="151">
        <v>4</v>
      </c>
      <c r="H80" s="149" t="s">
        <v>184</v>
      </c>
      <c r="I80" s="150">
        <v>4.7406490000000003E-2</v>
      </c>
      <c r="J80" s="151">
        <v>9</v>
      </c>
      <c r="K80" s="149" t="s">
        <v>184</v>
      </c>
      <c r="L80" s="150">
        <v>9.0760999999999994E-2</v>
      </c>
    </row>
    <row r="81" spans="1:12" ht="16" customHeight="1" x14ac:dyDescent="0.35">
      <c r="A81" s="148" t="s">
        <v>176</v>
      </c>
      <c r="B81" s="148" t="s">
        <v>176</v>
      </c>
      <c r="C81" s="148" t="s">
        <v>344</v>
      </c>
      <c r="D81" s="149">
        <v>7</v>
      </c>
      <c r="E81" s="149" t="s">
        <v>184</v>
      </c>
      <c r="F81" s="150">
        <v>7.4682449999999997E-2</v>
      </c>
      <c r="G81" s="151">
        <v>7</v>
      </c>
      <c r="H81" s="149" t="s">
        <v>184</v>
      </c>
      <c r="I81" s="150">
        <v>8.5473499999999994E-2</v>
      </c>
      <c r="J81" s="151">
        <v>13</v>
      </c>
      <c r="K81" s="149" t="s">
        <v>184</v>
      </c>
      <c r="L81" s="150">
        <v>0.12788969</v>
      </c>
    </row>
    <row r="82" spans="1:12" ht="16" customHeight="1" x14ac:dyDescent="0.35">
      <c r="A82" s="148" t="s">
        <v>176</v>
      </c>
      <c r="B82" s="210" t="s">
        <v>185</v>
      </c>
      <c r="C82" s="210"/>
      <c r="D82" s="155">
        <v>106</v>
      </c>
      <c r="E82" s="156">
        <v>1</v>
      </c>
      <c r="F82" s="156">
        <v>1</v>
      </c>
      <c r="G82" s="157">
        <v>94</v>
      </c>
      <c r="H82" s="156">
        <v>1</v>
      </c>
      <c r="I82" s="156">
        <v>1</v>
      </c>
      <c r="J82" s="157">
        <v>108</v>
      </c>
      <c r="K82" s="156">
        <v>1</v>
      </c>
      <c r="L82" s="156">
        <v>1</v>
      </c>
    </row>
    <row r="84" spans="1:12" ht="16" customHeight="1" x14ac:dyDescent="0.35">
      <c r="A84" s="205" t="s">
        <v>348</v>
      </c>
      <c r="B84" s="205"/>
      <c r="C84" s="205"/>
      <c r="D84" s="207">
        <v>2020</v>
      </c>
      <c r="E84" s="207"/>
      <c r="F84" s="207"/>
      <c r="G84" s="208">
        <v>2019</v>
      </c>
      <c r="H84" s="208"/>
      <c r="I84" s="208"/>
      <c r="J84" s="208">
        <v>2018</v>
      </c>
      <c r="K84" s="208"/>
      <c r="L84" s="208"/>
    </row>
    <row r="85" spans="1:12" ht="17" customHeight="1" x14ac:dyDescent="0.25">
      <c r="A85" s="206"/>
      <c r="B85" s="206"/>
      <c r="C85" s="206"/>
      <c r="D85" s="220" t="s">
        <v>174</v>
      </c>
      <c r="E85" s="220" t="s">
        <v>323</v>
      </c>
      <c r="F85" s="220" t="s">
        <v>324</v>
      </c>
      <c r="G85" s="218" t="s">
        <v>174</v>
      </c>
      <c r="H85" s="220" t="s">
        <v>323</v>
      </c>
      <c r="I85" s="220" t="s">
        <v>324</v>
      </c>
      <c r="J85" s="218" t="s">
        <v>174</v>
      </c>
      <c r="K85" s="220" t="s">
        <v>323</v>
      </c>
      <c r="L85" s="220" t="s">
        <v>324</v>
      </c>
    </row>
    <row r="86" spans="1:12" ht="12" customHeight="1" x14ac:dyDescent="0.25">
      <c r="A86" s="206"/>
      <c r="B86" s="206"/>
      <c r="C86" s="206"/>
      <c r="D86" s="221"/>
      <c r="E86" s="221"/>
      <c r="F86" s="221"/>
      <c r="G86" s="219"/>
      <c r="H86" s="221"/>
      <c r="I86" s="221"/>
      <c r="J86" s="219"/>
      <c r="K86" s="221"/>
      <c r="L86" s="221"/>
    </row>
    <row r="87" spans="1:12" ht="16" customHeight="1" x14ac:dyDescent="0.35">
      <c r="A87" s="148" t="s">
        <v>176</v>
      </c>
      <c r="B87" s="148" t="s">
        <v>176</v>
      </c>
      <c r="C87" s="177" t="s">
        <v>325</v>
      </c>
      <c r="D87" s="178">
        <v>3</v>
      </c>
      <c r="E87" s="179">
        <v>0.17516361</v>
      </c>
      <c r="F87" s="150">
        <v>2.6736079999999999E-2</v>
      </c>
      <c r="G87" s="180">
        <v>1</v>
      </c>
      <c r="H87" s="179">
        <v>6.7718440000000005E-2</v>
      </c>
      <c r="I87" s="150">
        <v>1.1986190000000001E-2</v>
      </c>
      <c r="J87" s="180">
        <v>3</v>
      </c>
      <c r="K87" s="179">
        <v>0.12507612000000001</v>
      </c>
      <c r="L87" s="150">
        <v>3.3124840000000003E-2</v>
      </c>
    </row>
    <row r="88" spans="1:12" ht="16" customHeight="1" x14ac:dyDescent="0.35">
      <c r="A88" s="148" t="s">
        <v>176</v>
      </c>
      <c r="B88" s="148" t="s">
        <v>176</v>
      </c>
      <c r="C88" s="177" t="s">
        <v>326</v>
      </c>
      <c r="D88" s="178">
        <v>2</v>
      </c>
      <c r="E88" s="179">
        <v>0.13513075999999999</v>
      </c>
      <c r="F88" s="150">
        <v>2.0625669999999999E-2</v>
      </c>
      <c r="G88" s="180">
        <v>3</v>
      </c>
      <c r="H88" s="179">
        <v>0.17260106</v>
      </c>
      <c r="I88" s="150">
        <v>3.0550460000000002E-2</v>
      </c>
      <c r="J88" s="180">
        <v>7</v>
      </c>
      <c r="K88" s="179">
        <v>0.20640628</v>
      </c>
      <c r="L88" s="150">
        <v>5.4664119999999997E-2</v>
      </c>
    </row>
    <row r="89" spans="1:12" ht="16" customHeight="1" x14ac:dyDescent="0.35">
      <c r="A89" s="148" t="s">
        <v>176</v>
      </c>
      <c r="B89" s="148" t="s">
        <v>176</v>
      </c>
      <c r="C89" s="177" t="s">
        <v>327</v>
      </c>
      <c r="D89" s="178">
        <v>12</v>
      </c>
      <c r="E89" s="179">
        <v>0.68970562999999996</v>
      </c>
      <c r="F89" s="150">
        <v>0.10527315</v>
      </c>
      <c r="G89" s="180">
        <v>12</v>
      </c>
      <c r="H89" s="179">
        <v>0.75968049999999998</v>
      </c>
      <c r="I89" s="150">
        <v>0.13446377000000001</v>
      </c>
      <c r="J89" s="180">
        <v>18</v>
      </c>
      <c r="K89" s="179">
        <v>0.63984795999999999</v>
      </c>
      <c r="L89" s="150">
        <v>0.16945571000000001</v>
      </c>
    </row>
    <row r="90" spans="1:12" ht="16" customHeight="1" x14ac:dyDescent="0.35">
      <c r="A90" s="148" t="s">
        <v>176</v>
      </c>
      <c r="B90" s="148" t="s">
        <v>176</v>
      </c>
      <c r="C90" s="177" t="s">
        <v>328</v>
      </c>
      <c r="D90" s="178">
        <v>0</v>
      </c>
      <c r="E90" s="179">
        <v>0</v>
      </c>
      <c r="F90" s="150">
        <v>0</v>
      </c>
      <c r="G90" s="180">
        <v>0</v>
      </c>
      <c r="H90" s="179">
        <v>0</v>
      </c>
      <c r="I90" s="150">
        <v>0</v>
      </c>
      <c r="J90" s="180">
        <v>0</v>
      </c>
      <c r="K90" s="179">
        <v>0</v>
      </c>
      <c r="L90" s="150">
        <v>0</v>
      </c>
    </row>
    <row r="91" spans="1:12" ht="16" customHeight="1" x14ac:dyDescent="0.35">
      <c r="A91" s="148" t="s">
        <v>176</v>
      </c>
      <c r="B91" s="148" t="s">
        <v>176</v>
      </c>
      <c r="C91" s="177" t="s">
        <v>329</v>
      </c>
      <c r="D91" s="178">
        <v>0</v>
      </c>
      <c r="E91" s="179">
        <v>0</v>
      </c>
      <c r="F91" s="150">
        <v>0</v>
      </c>
      <c r="G91" s="180">
        <v>0</v>
      </c>
      <c r="H91" s="179">
        <v>0</v>
      </c>
      <c r="I91" s="150">
        <v>0</v>
      </c>
      <c r="J91" s="180">
        <v>1</v>
      </c>
      <c r="K91" s="179">
        <v>2.866964E-2</v>
      </c>
      <c r="L91" s="150">
        <v>7.5928000000000002E-3</v>
      </c>
    </row>
    <row r="92" spans="1:12" ht="16" customHeight="1" x14ac:dyDescent="0.35">
      <c r="A92" s="148" t="s">
        <v>176</v>
      </c>
      <c r="B92" s="209" t="s">
        <v>182</v>
      </c>
      <c r="C92" s="209"/>
      <c r="D92" s="152">
        <v>17</v>
      </c>
      <c r="E92" s="153">
        <v>1</v>
      </c>
      <c r="F92" s="153">
        <v>0.15263489999999999</v>
      </c>
      <c r="G92" s="154">
        <v>16</v>
      </c>
      <c r="H92" s="153">
        <v>1</v>
      </c>
      <c r="I92" s="153">
        <v>0.17700041999999999</v>
      </c>
      <c r="J92" s="154">
        <v>29</v>
      </c>
      <c r="K92" s="153">
        <v>1</v>
      </c>
      <c r="L92" s="153">
        <v>0.26483747000000002</v>
      </c>
    </row>
    <row r="93" spans="1:12" ht="16" customHeight="1" x14ac:dyDescent="0.35">
      <c r="A93" s="148" t="s">
        <v>176</v>
      </c>
      <c r="B93" s="148" t="s">
        <v>176</v>
      </c>
      <c r="C93" s="148" t="s">
        <v>342</v>
      </c>
      <c r="D93" s="149">
        <v>69</v>
      </c>
      <c r="E93" s="149" t="s">
        <v>184</v>
      </c>
      <c r="F93" s="150">
        <v>0.64299874999999995</v>
      </c>
      <c r="G93" s="151">
        <v>61</v>
      </c>
      <c r="H93" s="149" t="s">
        <v>184</v>
      </c>
      <c r="I93" s="150">
        <v>0.63951279999999999</v>
      </c>
      <c r="J93" s="151">
        <v>48</v>
      </c>
      <c r="K93" s="149" t="s">
        <v>184</v>
      </c>
      <c r="L93" s="150">
        <v>0.43814775</v>
      </c>
    </row>
    <row r="94" spans="1:12" ht="16" customHeight="1" x14ac:dyDescent="0.35">
      <c r="A94" s="148" t="s">
        <v>176</v>
      </c>
      <c r="B94" s="148" t="s">
        <v>176</v>
      </c>
      <c r="C94" s="148" t="s">
        <v>343</v>
      </c>
      <c r="D94" s="149">
        <v>4</v>
      </c>
      <c r="E94" s="149" t="s">
        <v>184</v>
      </c>
      <c r="F94" s="150">
        <v>3.608633E-2</v>
      </c>
      <c r="G94" s="151">
        <v>4</v>
      </c>
      <c r="H94" s="149" t="s">
        <v>184</v>
      </c>
      <c r="I94" s="150">
        <v>4.7506880000000001E-2</v>
      </c>
      <c r="J94" s="151">
        <v>7</v>
      </c>
      <c r="K94" s="149" t="s">
        <v>184</v>
      </c>
      <c r="L94" s="150">
        <v>7.0455299999999998E-2</v>
      </c>
    </row>
    <row r="95" spans="1:12" ht="16" customHeight="1" x14ac:dyDescent="0.35">
      <c r="A95" s="148" t="s">
        <v>176</v>
      </c>
      <c r="B95" s="148" t="s">
        <v>176</v>
      </c>
      <c r="C95" s="148" t="s">
        <v>344</v>
      </c>
      <c r="D95" s="149">
        <v>17</v>
      </c>
      <c r="E95" s="149" t="s">
        <v>184</v>
      </c>
      <c r="F95" s="150">
        <v>0.16828002</v>
      </c>
      <c r="G95" s="151">
        <v>12</v>
      </c>
      <c r="H95" s="149" t="s">
        <v>184</v>
      </c>
      <c r="I95" s="150">
        <v>0.13597988999999999</v>
      </c>
      <c r="J95" s="151">
        <v>24</v>
      </c>
      <c r="K95" s="149" t="s">
        <v>184</v>
      </c>
      <c r="L95" s="150">
        <v>0.22655949</v>
      </c>
    </row>
    <row r="96" spans="1:12" ht="16" customHeight="1" x14ac:dyDescent="0.35">
      <c r="A96" s="148" t="s">
        <v>176</v>
      </c>
      <c r="B96" s="210" t="s">
        <v>185</v>
      </c>
      <c r="C96" s="210"/>
      <c r="D96" s="155">
        <v>107</v>
      </c>
      <c r="E96" s="156">
        <v>1</v>
      </c>
      <c r="F96" s="156">
        <v>1</v>
      </c>
      <c r="G96" s="157">
        <v>93</v>
      </c>
      <c r="H96" s="156">
        <v>1</v>
      </c>
      <c r="I96" s="156">
        <v>1</v>
      </c>
      <c r="J96" s="157">
        <v>108</v>
      </c>
      <c r="K96" s="156">
        <v>1</v>
      </c>
      <c r="L96" s="156">
        <v>1</v>
      </c>
    </row>
    <row r="98" spans="1:1" ht="16" customHeight="1" x14ac:dyDescent="0.3">
      <c r="A98" s="145" t="s">
        <v>170</v>
      </c>
    </row>
    <row r="99" spans="1:1" ht="16" customHeight="1" x14ac:dyDescent="0.3">
      <c r="A99" s="145" t="s">
        <v>187</v>
      </c>
    </row>
    <row r="100" spans="1:1" ht="16" customHeight="1" x14ac:dyDescent="0.3">
      <c r="A100" s="145" t="s">
        <v>172</v>
      </c>
    </row>
  </sheetData>
  <mergeCells count="110">
    <mergeCell ref="L4:L5"/>
    <mergeCell ref="B11:C11"/>
    <mergeCell ref="B15:C15"/>
    <mergeCell ref="A1:D1"/>
    <mergeCell ref="A3:C5"/>
    <mergeCell ref="D3:F3"/>
    <mergeCell ref="G3:I3"/>
    <mergeCell ref="J3:L3"/>
    <mergeCell ref="D4:D5"/>
    <mergeCell ref="E4:E5"/>
    <mergeCell ref="F4:F5"/>
    <mergeCell ref="G4:G5"/>
    <mergeCell ref="H4:H5"/>
    <mergeCell ref="A17:C18"/>
    <mergeCell ref="D17:F17"/>
    <mergeCell ref="G17:H17"/>
    <mergeCell ref="D18:E18"/>
    <mergeCell ref="B19:C19"/>
    <mergeCell ref="D19:E19"/>
    <mergeCell ref="I4:I5"/>
    <mergeCell ref="J4:J5"/>
    <mergeCell ref="K4:K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I29:I30"/>
    <mergeCell ref="J29:J30"/>
    <mergeCell ref="K29:K30"/>
    <mergeCell ref="L29:L30"/>
    <mergeCell ref="B36:C36"/>
    <mergeCell ref="B40:C40"/>
    <mergeCell ref="A26:H26"/>
    <mergeCell ref="A28:C30"/>
    <mergeCell ref="D28:F28"/>
    <mergeCell ref="G28:I28"/>
    <mergeCell ref="J28:L28"/>
    <mergeCell ref="D29:D30"/>
    <mergeCell ref="E29:E30"/>
    <mergeCell ref="F29:F30"/>
    <mergeCell ref="G29:G30"/>
    <mergeCell ref="H29:H30"/>
    <mergeCell ref="J43:J44"/>
    <mergeCell ref="K43:K44"/>
    <mergeCell ref="L43:L44"/>
    <mergeCell ref="B50:C50"/>
    <mergeCell ref="B54:C54"/>
    <mergeCell ref="A56:C58"/>
    <mergeCell ref="D56:F56"/>
    <mergeCell ref="G56:I56"/>
    <mergeCell ref="J56:L56"/>
    <mergeCell ref="D57:D58"/>
    <mergeCell ref="A42:C44"/>
    <mergeCell ref="D42:F42"/>
    <mergeCell ref="G42:I42"/>
    <mergeCell ref="J42:L42"/>
    <mergeCell ref="D43:D44"/>
    <mergeCell ref="E43:E44"/>
    <mergeCell ref="F43:F44"/>
    <mergeCell ref="G43:G44"/>
    <mergeCell ref="H43:H44"/>
    <mergeCell ref="I43:I44"/>
    <mergeCell ref="K57:K58"/>
    <mergeCell ref="L57:L58"/>
    <mergeCell ref="B64:C64"/>
    <mergeCell ref="B68:C68"/>
    <mergeCell ref="A70:C72"/>
    <mergeCell ref="D70:F70"/>
    <mergeCell ref="G70:I70"/>
    <mergeCell ref="J70:L70"/>
    <mergeCell ref="D71:D72"/>
    <mergeCell ref="E71:E72"/>
    <mergeCell ref="E57:E58"/>
    <mergeCell ref="F57:F58"/>
    <mergeCell ref="G57:G58"/>
    <mergeCell ref="H57:H58"/>
    <mergeCell ref="I57:I58"/>
    <mergeCell ref="J57:J58"/>
    <mergeCell ref="B92:C92"/>
    <mergeCell ref="B96:C96"/>
    <mergeCell ref="G85:G86"/>
    <mergeCell ref="H85:H86"/>
    <mergeCell ref="I85:I86"/>
    <mergeCell ref="J85:J86"/>
    <mergeCell ref="K85:K86"/>
    <mergeCell ref="L85:L86"/>
    <mergeCell ref="L71:L72"/>
    <mergeCell ref="B78:C78"/>
    <mergeCell ref="B82:C82"/>
    <mergeCell ref="A84:C86"/>
    <mergeCell ref="D84:F84"/>
    <mergeCell ref="G84:I84"/>
    <mergeCell ref="J84:L84"/>
    <mergeCell ref="D85:D86"/>
    <mergeCell ref="E85:E86"/>
    <mergeCell ref="F85:F86"/>
    <mergeCell ref="F71:F72"/>
    <mergeCell ref="G71:G72"/>
    <mergeCell ref="H71:H72"/>
    <mergeCell ref="I71:I72"/>
    <mergeCell ref="J71:J72"/>
    <mergeCell ref="K71:K72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23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349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350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351</v>
      </c>
      <c r="B6" s="165">
        <v>62</v>
      </c>
      <c r="C6" s="166">
        <v>0.56738093999999994</v>
      </c>
    </row>
    <row r="7" spans="1:3" ht="32" customHeight="1" x14ac:dyDescent="0.35">
      <c r="A7" s="148" t="s">
        <v>352</v>
      </c>
      <c r="B7" s="165">
        <v>16</v>
      </c>
      <c r="C7" s="166">
        <v>0.15024909</v>
      </c>
    </row>
    <row r="8" spans="1:3" ht="32" customHeight="1" x14ac:dyDescent="0.35">
      <c r="A8" s="148" t="s">
        <v>353</v>
      </c>
      <c r="B8" s="165">
        <v>22</v>
      </c>
      <c r="C8" s="166">
        <v>0.21663407000000001</v>
      </c>
    </row>
    <row r="9" spans="1:3" ht="17" customHeight="1" x14ac:dyDescent="0.35">
      <c r="A9" s="148" t="s">
        <v>354</v>
      </c>
      <c r="B9" s="165">
        <v>12</v>
      </c>
      <c r="C9" s="166">
        <v>0.11916672</v>
      </c>
    </row>
    <row r="10" spans="1:3" ht="17" customHeight="1" x14ac:dyDescent="0.35">
      <c r="A10" s="148" t="s">
        <v>355</v>
      </c>
      <c r="B10" s="165">
        <v>10</v>
      </c>
      <c r="C10" s="166">
        <v>8.7601410000000005E-2</v>
      </c>
    </row>
    <row r="11" spans="1:3" ht="17" customHeight="1" x14ac:dyDescent="0.35">
      <c r="A11" s="148" t="s">
        <v>356</v>
      </c>
      <c r="B11" s="165">
        <v>11</v>
      </c>
      <c r="C11" s="166">
        <v>0.11465201</v>
      </c>
    </row>
    <row r="12" spans="1:3" ht="17" customHeight="1" x14ac:dyDescent="0.35">
      <c r="A12" s="148" t="s">
        <v>357</v>
      </c>
      <c r="B12" s="165">
        <v>0</v>
      </c>
      <c r="C12" s="166">
        <v>0</v>
      </c>
    </row>
    <row r="13" spans="1:3" ht="32" customHeight="1" x14ac:dyDescent="0.35">
      <c r="A13" s="148" t="s">
        <v>358</v>
      </c>
      <c r="B13" s="165">
        <v>8</v>
      </c>
      <c r="C13" s="166">
        <v>8.0544879999999999E-2</v>
      </c>
    </row>
    <row r="14" spans="1:3" ht="32" customHeight="1" x14ac:dyDescent="0.35">
      <c r="A14" s="148" t="s">
        <v>359</v>
      </c>
      <c r="B14" s="165">
        <v>0</v>
      </c>
      <c r="C14" s="166">
        <v>0</v>
      </c>
    </row>
    <row r="15" spans="1:3" ht="17" customHeight="1" x14ac:dyDescent="0.35">
      <c r="A15" s="148" t="s">
        <v>360</v>
      </c>
      <c r="B15" s="165">
        <v>6</v>
      </c>
      <c r="C15" s="166">
        <v>5.1797250000000003E-2</v>
      </c>
    </row>
    <row r="16" spans="1:3" ht="17" customHeight="1" x14ac:dyDescent="0.35">
      <c r="A16" s="148" t="s">
        <v>361</v>
      </c>
      <c r="B16" s="165">
        <v>0</v>
      </c>
      <c r="C16" s="166">
        <v>0</v>
      </c>
    </row>
    <row r="17" spans="1:3" ht="17" customHeight="1" x14ac:dyDescent="0.35">
      <c r="A17" s="167" t="s">
        <v>362</v>
      </c>
      <c r="B17" s="168">
        <v>2</v>
      </c>
      <c r="C17" s="169">
        <v>1.6109930000000001E-2</v>
      </c>
    </row>
    <row r="18" spans="1:3" ht="32" customHeight="1" x14ac:dyDescent="0.35">
      <c r="A18" s="170" t="s">
        <v>211</v>
      </c>
      <c r="B18" s="171">
        <v>107</v>
      </c>
      <c r="C18" s="155" t="s">
        <v>184</v>
      </c>
    </row>
    <row r="20" spans="1:3" ht="14" customHeight="1" x14ac:dyDescent="0.25">
      <c r="A20" s="162"/>
      <c r="B20" s="162"/>
      <c r="C20" s="162"/>
    </row>
    <row r="21" spans="1:3" ht="16" customHeight="1" x14ac:dyDescent="0.3">
      <c r="A21" s="213" t="s">
        <v>217</v>
      </c>
      <c r="B21" s="213"/>
      <c r="C21" s="213"/>
    </row>
    <row r="22" spans="1:3" ht="44" customHeight="1" x14ac:dyDescent="0.3">
      <c r="A22" s="213" t="s">
        <v>363</v>
      </c>
      <c r="B22" s="213"/>
      <c r="C22" s="213"/>
    </row>
    <row r="23" spans="1:3" ht="16" customHeight="1" x14ac:dyDescent="0.3">
      <c r="A23" s="213" t="s">
        <v>218</v>
      </c>
      <c r="B23" s="213"/>
      <c r="C23" s="213"/>
    </row>
  </sheetData>
  <mergeCells count="5">
    <mergeCell ref="A3:C3"/>
    <mergeCell ref="B4:C4"/>
    <mergeCell ref="A21:C21"/>
    <mergeCell ref="A22:C22"/>
    <mergeCell ref="A23:C23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20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349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364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365</v>
      </c>
      <c r="B6" s="165">
        <v>86</v>
      </c>
      <c r="C6" s="166">
        <v>0.8155578</v>
      </c>
    </row>
    <row r="7" spans="1:3" ht="32" customHeight="1" x14ac:dyDescent="0.35">
      <c r="A7" s="148" t="s">
        <v>366</v>
      </c>
      <c r="B7" s="165">
        <v>10</v>
      </c>
      <c r="C7" s="166">
        <v>9.5626409999999995E-2</v>
      </c>
    </row>
    <row r="8" spans="1:3" ht="17" customHeight="1" x14ac:dyDescent="0.35">
      <c r="A8" s="148" t="s">
        <v>354</v>
      </c>
      <c r="B8" s="165">
        <v>3</v>
      </c>
      <c r="C8" s="166">
        <v>2.604627E-2</v>
      </c>
    </row>
    <row r="9" spans="1:3" ht="17" customHeight="1" x14ac:dyDescent="0.35">
      <c r="A9" s="148" t="s">
        <v>367</v>
      </c>
      <c r="B9" s="165">
        <v>1</v>
      </c>
      <c r="C9" s="166">
        <v>7.9481399999999994E-3</v>
      </c>
    </row>
    <row r="10" spans="1:3" ht="17" customHeight="1" x14ac:dyDescent="0.35">
      <c r="A10" s="148" t="s">
        <v>356</v>
      </c>
      <c r="B10" s="165">
        <v>3</v>
      </c>
      <c r="C10" s="166">
        <v>2.60828E-2</v>
      </c>
    </row>
    <row r="11" spans="1:3" ht="17" customHeight="1" x14ac:dyDescent="0.35">
      <c r="A11" s="148" t="s">
        <v>357</v>
      </c>
      <c r="B11" s="165">
        <v>0</v>
      </c>
      <c r="C11" s="166">
        <v>0</v>
      </c>
    </row>
    <row r="12" spans="1:3" ht="17" customHeight="1" x14ac:dyDescent="0.35">
      <c r="A12" s="148" t="s">
        <v>368</v>
      </c>
      <c r="B12" s="165">
        <v>1</v>
      </c>
      <c r="C12" s="166">
        <v>7.9349499999999996E-3</v>
      </c>
    </row>
    <row r="13" spans="1:3" ht="32" customHeight="1" x14ac:dyDescent="0.35">
      <c r="A13" s="148" t="s">
        <v>369</v>
      </c>
      <c r="B13" s="165">
        <v>0</v>
      </c>
      <c r="C13" s="166">
        <v>0</v>
      </c>
    </row>
    <row r="14" spans="1:3" ht="17" customHeight="1" x14ac:dyDescent="0.35">
      <c r="A14" s="167" t="s">
        <v>362</v>
      </c>
      <c r="B14" s="168">
        <v>4</v>
      </c>
      <c r="C14" s="169">
        <v>3.6673539999999998E-2</v>
      </c>
    </row>
    <row r="15" spans="1:3" ht="32" customHeight="1" x14ac:dyDescent="0.35">
      <c r="A15" s="170" t="s">
        <v>211</v>
      </c>
      <c r="B15" s="171">
        <v>106</v>
      </c>
      <c r="C15" s="155" t="s">
        <v>184</v>
      </c>
    </row>
    <row r="17" spans="1:3" ht="14" customHeight="1" x14ac:dyDescent="0.25">
      <c r="A17" s="162"/>
      <c r="B17" s="162"/>
      <c r="C17" s="162"/>
    </row>
    <row r="18" spans="1:3" ht="16" customHeight="1" x14ac:dyDescent="0.3">
      <c r="A18" s="213" t="s">
        <v>217</v>
      </c>
      <c r="B18" s="213"/>
      <c r="C18" s="213"/>
    </row>
    <row r="19" spans="1:3" ht="44" customHeight="1" x14ac:dyDescent="0.3">
      <c r="A19" s="213" t="s">
        <v>370</v>
      </c>
      <c r="B19" s="213"/>
      <c r="C19" s="213"/>
    </row>
    <row r="20" spans="1:3" ht="16" customHeight="1" x14ac:dyDescent="0.3">
      <c r="A20" s="213" t="s">
        <v>218</v>
      </c>
      <c r="B20" s="213"/>
      <c r="C20" s="213"/>
    </row>
  </sheetData>
  <mergeCells count="5">
    <mergeCell ref="A3:C3"/>
    <mergeCell ref="B4:C4"/>
    <mergeCell ref="A18:C18"/>
    <mergeCell ref="A19:C19"/>
    <mergeCell ref="A20:C20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31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61" t="s">
        <v>349</v>
      </c>
      <c r="B1" s="162"/>
      <c r="C1" s="162"/>
    </row>
    <row r="2" spans="1:3" ht="14" customHeight="1" x14ac:dyDescent="0.25">
      <c r="A2" s="162"/>
      <c r="B2" s="162"/>
      <c r="C2" s="162"/>
    </row>
    <row r="3" spans="1:3" ht="48" customHeight="1" x14ac:dyDescent="0.35">
      <c r="A3" s="212" t="s">
        <v>371</v>
      </c>
      <c r="B3" s="212"/>
      <c r="C3" s="212"/>
    </row>
    <row r="4" spans="1:3" ht="17" customHeight="1" x14ac:dyDescent="0.25">
      <c r="A4" s="162"/>
      <c r="B4" s="211">
        <v>2020</v>
      </c>
      <c r="C4" s="211"/>
    </row>
    <row r="5" spans="1:3" ht="17" customHeight="1" x14ac:dyDescent="0.35">
      <c r="A5" s="162"/>
      <c r="B5" s="163" t="s">
        <v>174</v>
      </c>
      <c r="C5" s="164" t="s">
        <v>175</v>
      </c>
    </row>
    <row r="6" spans="1:3" ht="17" customHeight="1" x14ac:dyDescent="0.35">
      <c r="A6" s="148" t="s">
        <v>372</v>
      </c>
      <c r="B6" s="165">
        <v>53</v>
      </c>
      <c r="C6" s="149" t="s">
        <v>184</v>
      </c>
    </row>
    <row r="7" spans="1:3" ht="17" customHeight="1" x14ac:dyDescent="0.35">
      <c r="A7" s="148" t="s">
        <v>289</v>
      </c>
      <c r="B7" s="165">
        <v>8</v>
      </c>
      <c r="C7" s="166">
        <v>0.18955422</v>
      </c>
    </row>
    <row r="8" spans="1:3" ht="17" customHeight="1" x14ac:dyDescent="0.35">
      <c r="A8" s="148" t="s">
        <v>290</v>
      </c>
      <c r="B8" s="165">
        <v>11</v>
      </c>
      <c r="C8" s="166">
        <v>0.25459125999999999</v>
      </c>
    </row>
    <row r="9" spans="1:3" ht="17" customHeight="1" x14ac:dyDescent="0.35">
      <c r="A9" s="148" t="s">
        <v>291</v>
      </c>
      <c r="B9" s="165">
        <v>10</v>
      </c>
      <c r="C9" s="166">
        <v>0.22238305</v>
      </c>
    </row>
    <row r="10" spans="1:3" ht="17" customHeight="1" x14ac:dyDescent="0.35">
      <c r="A10" s="148" t="s">
        <v>292</v>
      </c>
      <c r="B10" s="165">
        <v>9</v>
      </c>
      <c r="C10" s="166">
        <v>0.18103987999999999</v>
      </c>
    </row>
    <row r="11" spans="1:3" ht="17" customHeight="1" x14ac:dyDescent="0.35">
      <c r="A11" s="148" t="s">
        <v>293</v>
      </c>
      <c r="B11" s="165">
        <v>6</v>
      </c>
      <c r="C11" s="166">
        <v>0.15243158000000001</v>
      </c>
    </row>
    <row r="12" spans="1:3" ht="17" customHeight="1" x14ac:dyDescent="0.35">
      <c r="A12" s="167" t="s">
        <v>373</v>
      </c>
      <c r="B12" s="168">
        <v>10</v>
      </c>
      <c r="C12" s="176" t="s">
        <v>184</v>
      </c>
    </row>
    <row r="13" spans="1:3" ht="17" customHeight="1" x14ac:dyDescent="0.35">
      <c r="A13" s="170" t="s">
        <v>185</v>
      </c>
      <c r="B13" s="171">
        <v>107</v>
      </c>
      <c r="C13" s="172">
        <v>1</v>
      </c>
    </row>
    <row r="15" spans="1:3" ht="14" customHeight="1" x14ac:dyDescent="0.25">
      <c r="A15" s="162"/>
      <c r="B15" s="162"/>
      <c r="C15" s="162"/>
    </row>
    <row r="16" spans="1:3" ht="48" customHeight="1" x14ac:dyDescent="0.35">
      <c r="A16" s="212" t="s">
        <v>374</v>
      </c>
      <c r="B16" s="212"/>
      <c r="C16" s="212"/>
    </row>
    <row r="17" spans="1:3" ht="17" customHeight="1" x14ac:dyDescent="0.25">
      <c r="A17" s="162"/>
      <c r="B17" s="211">
        <v>2020</v>
      </c>
      <c r="C17" s="211"/>
    </row>
    <row r="18" spans="1:3" ht="17" customHeight="1" x14ac:dyDescent="0.35">
      <c r="A18" s="162"/>
      <c r="B18" s="163" t="s">
        <v>174</v>
      </c>
      <c r="C18" s="164" t="s">
        <v>175</v>
      </c>
    </row>
    <row r="19" spans="1:3" ht="17" customHeight="1" x14ac:dyDescent="0.35">
      <c r="A19" s="148" t="s">
        <v>375</v>
      </c>
      <c r="B19" s="165">
        <v>56</v>
      </c>
      <c r="C19" s="149" t="s">
        <v>184</v>
      </c>
    </row>
    <row r="20" spans="1:3" ht="17" customHeight="1" x14ac:dyDescent="0.35">
      <c r="A20" s="148" t="s">
        <v>289</v>
      </c>
      <c r="B20" s="165">
        <v>7</v>
      </c>
      <c r="C20" s="166">
        <v>0.20701172000000001</v>
      </c>
    </row>
    <row r="21" spans="1:3" ht="17" customHeight="1" x14ac:dyDescent="0.35">
      <c r="A21" s="148" t="s">
        <v>290</v>
      </c>
      <c r="B21" s="165">
        <v>11</v>
      </c>
      <c r="C21" s="166">
        <v>0.32981126999999999</v>
      </c>
    </row>
    <row r="22" spans="1:3" ht="17" customHeight="1" x14ac:dyDescent="0.35">
      <c r="A22" s="148" t="s">
        <v>291</v>
      </c>
      <c r="B22" s="165">
        <v>6</v>
      </c>
      <c r="C22" s="166">
        <v>0.1869345</v>
      </c>
    </row>
    <row r="23" spans="1:3" ht="17" customHeight="1" x14ac:dyDescent="0.35">
      <c r="A23" s="148" t="s">
        <v>292</v>
      </c>
      <c r="B23" s="165">
        <v>3</v>
      </c>
      <c r="C23" s="166">
        <v>8.7629209999999999E-2</v>
      </c>
    </row>
    <row r="24" spans="1:3" ht="17" customHeight="1" x14ac:dyDescent="0.35">
      <c r="A24" s="148" t="s">
        <v>293</v>
      </c>
      <c r="B24" s="165">
        <v>6</v>
      </c>
      <c r="C24" s="166">
        <v>0.18861330000000001</v>
      </c>
    </row>
    <row r="25" spans="1:3" ht="17" customHeight="1" x14ac:dyDescent="0.35">
      <c r="A25" s="167" t="s">
        <v>373</v>
      </c>
      <c r="B25" s="168">
        <v>18</v>
      </c>
      <c r="C25" s="176" t="s">
        <v>184</v>
      </c>
    </row>
    <row r="26" spans="1:3" ht="17" customHeight="1" x14ac:dyDescent="0.35">
      <c r="A26" s="170" t="s">
        <v>185</v>
      </c>
      <c r="B26" s="171">
        <v>107</v>
      </c>
      <c r="C26" s="172">
        <v>1</v>
      </c>
    </row>
    <row r="28" spans="1:3" ht="14" customHeight="1" x14ac:dyDescent="0.25">
      <c r="A28" s="162"/>
      <c r="B28" s="162"/>
      <c r="C28" s="162"/>
    </row>
    <row r="29" spans="1:3" ht="16" customHeight="1" x14ac:dyDescent="0.3">
      <c r="A29" s="213" t="s">
        <v>217</v>
      </c>
      <c r="B29" s="213"/>
      <c r="C29" s="213"/>
    </row>
    <row r="30" spans="1:3" ht="32" customHeight="1" x14ac:dyDescent="0.3">
      <c r="A30" s="213" t="s">
        <v>376</v>
      </c>
      <c r="B30" s="213"/>
      <c r="C30" s="213"/>
    </row>
    <row r="31" spans="1:3" ht="16" customHeight="1" x14ac:dyDescent="0.3">
      <c r="A31" s="213" t="s">
        <v>218</v>
      </c>
      <c r="B31" s="213"/>
      <c r="C31" s="213"/>
    </row>
  </sheetData>
  <mergeCells count="7">
    <mergeCell ref="A31:C31"/>
    <mergeCell ref="A3:C3"/>
    <mergeCell ref="B4:C4"/>
    <mergeCell ref="A16:C16"/>
    <mergeCell ref="B17:C17"/>
    <mergeCell ref="A29:C29"/>
    <mergeCell ref="A30:C30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155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2.6328125" style="134" bestFit="1" customWidth="1"/>
    <col min="2" max="2" width="110.6328125" style="134" bestFit="1" customWidth="1"/>
    <col min="3" max="3" width="11.6328125" style="134" bestFit="1" customWidth="1"/>
    <col min="4" max="4" width="8.6328125" style="134" bestFit="1" customWidth="1"/>
    <col min="5" max="16384" width="11.54296875" style="134"/>
  </cols>
  <sheetData>
    <row r="1" spans="1:4" ht="21" customHeight="1" x14ac:dyDescent="0.45">
      <c r="A1" s="229" t="s">
        <v>377</v>
      </c>
      <c r="B1" s="229"/>
      <c r="C1" s="229"/>
      <c r="D1" s="229"/>
    </row>
    <row r="3" spans="1:4" ht="16" customHeight="1" x14ac:dyDescent="0.35">
      <c r="A3" s="205" t="s">
        <v>378</v>
      </c>
      <c r="B3" s="205"/>
      <c r="C3" s="220" t="s">
        <v>175</v>
      </c>
      <c r="D3" s="220"/>
    </row>
    <row r="4" spans="1:4" ht="16" customHeight="1" x14ac:dyDescent="0.35">
      <c r="A4" s="181" t="s">
        <v>176</v>
      </c>
      <c r="B4" s="148" t="s">
        <v>379</v>
      </c>
      <c r="C4" s="226">
        <v>0.93269230999999997</v>
      </c>
      <c r="D4" s="224"/>
    </row>
    <row r="5" spans="1:4" ht="16" customHeight="1" x14ac:dyDescent="0.35">
      <c r="A5" s="181" t="s">
        <v>176</v>
      </c>
      <c r="B5" s="148" t="s">
        <v>380</v>
      </c>
      <c r="C5" s="226">
        <v>2.8846150000000001E-2</v>
      </c>
      <c r="D5" s="224"/>
    </row>
    <row r="6" spans="1:4" ht="16" customHeight="1" x14ac:dyDescent="0.35">
      <c r="A6" s="181" t="s">
        <v>176</v>
      </c>
      <c r="B6" s="148" t="s">
        <v>381</v>
      </c>
      <c r="C6" s="226">
        <v>3.8461540000000002E-2</v>
      </c>
      <c r="D6" s="224"/>
    </row>
    <row r="7" spans="1:4" ht="16" customHeight="1" x14ac:dyDescent="0.35">
      <c r="A7" s="181" t="s">
        <v>176</v>
      </c>
      <c r="B7" s="170" t="s">
        <v>185</v>
      </c>
      <c r="C7" s="227">
        <v>1</v>
      </c>
      <c r="D7" s="225"/>
    </row>
    <row r="9" spans="1:4" ht="16" customHeight="1" x14ac:dyDescent="0.35">
      <c r="A9" s="205" t="s">
        <v>382</v>
      </c>
      <c r="B9" s="205"/>
      <c r="C9" s="220" t="s">
        <v>175</v>
      </c>
      <c r="D9" s="220"/>
    </row>
    <row r="10" spans="1:4" ht="16" customHeight="1" x14ac:dyDescent="0.35">
      <c r="A10" s="181" t="s">
        <v>176</v>
      </c>
      <c r="B10" s="148" t="s">
        <v>115</v>
      </c>
      <c r="C10" s="226">
        <v>6.6666669999999997E-2</v>
      </c>
      <c r="D10" s="224"/>
    </row>
    <row r="11" spans="1:4" ht="16" customHeight="1" x14ac:dyDescent="0.35">
      <c r="A11" s="181" t="s">
        <v>176</v>
      </c>
      <c r="B11" s="148" t="s">
        <v>118</v>
      </c>
      <c r="C11" s="226">
        <v>5.7142859999999997E-2</v>
      </c>
      <c r="D11" s="224"/>
    </row>
    <row r="12" spans="1:4" ht="16" customHeight="1" x14ac:dyDescent="0.35">
      <c r="A12" s="181" t="s">
        <v>176</v>
      </c>
      <c r="B12" s="148" t="s">
        <v>121</v>
      </c>
      <c r="C12" s="226">
        <v>3.8095240000000002E-2</v>
      </c>
      <c r="D12" s="224"/>
    </row>
    <row r="13" spans="1:4" ht="16" customHeight="1" x14ac:dyDescent="0.35">
      <c r="A13" s="181" t="s">
        <v>176</v>
      </c>
      <c r="B13" s="148" t="s">
        <v>123</v>
      </c>
      <c r="C13" s="226">
        <v>0.25714285999999997</v>
      </c>
      <c r="D13" s="224"/>
    </row>
    <row r="14" spans="1:4" ht="16" customHeight="1" x14ac:dyDescent="0.35">
      <c r="A14" s="181" t="s">
        <v>176</v>
      </c>
      <c r="B14" s="148" t="s">
        <v>125</v>
      </c>
      <c r="C14" s="226">
        <v>0.58095238000000005</v>
      </c>
      <c r="D14" s="224"/>
    </row>
    <row r="15" spans="1:4" ht="16" customHeight="1" x14ac:dyDescent="0.35">
      <c r="A15" s="181" t="s">
        <v>176</v>
      </c>
      <c r="B15" s="170" t="s">
        <v>185</v>
      </c>
      <c r="C15" s="227">
        <v>1</v>
      </c>
      <c r="D15" s="225"/>
    </row>
    <row r="17" spans="1:4" ht="16" customHeight="1" x14ac:dyDescent="0.35">
      <c r="A17" s="205" t="s">
        <v>383</v>
      </c>
      <c r="B17" s="205"/>
      <c r="C17" s="220" t="s">
        <v>175</v>
      </c>
      <c r="D17" s="220"/>
    </row>
    <row r="18" spans="1:4" ht="16" customHeight="1" x14ac:dyDescent="0.35">
      <c r="A18" s="181" t="s">
        <v>176</v>
      </c>
      <c r="B18" s="148" t="s">
        <v>116</v>
      </c>
      <c r="C18" s="226">
        <v>0</v>
      </c>
      <c r="D18" s="224"/>
    </row>
    <row r="19" spans="1:4" ht="16" customHeight="1" x14ac:dyDescent="0.35">
      <c r="A19" s="181" t="s">
        <v>176</v>
      </c>
      <c r="B19" s="148" t="s">
        <v>119</v>
      </c>
      <c r="C19" s="226">
        <v>0</v>
      </c>
      <c r="D19" s="224"/>
    </row>
    <row r="20" spans="1:4" ht="16" customHeight="1" x14ac:dyDescent="0.35">
      <c r="A20" s="181" t="s">
        <v>176</v>
      </c>
      <c r="B20" s="148" t="s">
        <v>122</v>
      </c>
      <c r="C20" s="226">
        <v>5.7142859999999997E-2</v>
      </c>
      <c r="D20" s="224"/>
    </row>
    <row r="21" spans="1:4" ht="16" customHeight="1" x14ac:dyDescent="0.35">
      <c r="A21" s="181" t="s">
        <v>176</v>
      </c>
      <c r="B21" s="148" t="s">
        <v>124</v>
      </c>
      <c r="C21" s="226">
        <v>0.82857143</v>
      </c>
      <c r="D21" s="224"/>
    </row>
    <row r="22" spans="1:4" ht="16" customHeight="1" x14ac:dyDescent="0.35">
      <c r="A22" s="181" t="s">
        <v>176</v>
      </c>
      <c r="B22" s="148" t="s">
        <v>126</v>
      </c>
      <c r="C22" s="226">
        <v>0.11428571</v>
      </c>
      <c r="D22" s="224"/>
    </row>
    <row r="23" spans="1:4" ht="16" customHeight="1" x14ac:dyDescent="0.35">
      <c r="A23" s="181" t="s">
        <v>176</v>
      </c>
      <c r="B23" s="148" t="s">
        <v>127</v>
      </c>
      <c r="C23" s="226">
        <v>0</v>
      </c>
      <c r="D23" s="224"/>
    </row>
    <row r="24" spans="1:4" ht="16" customHeight="1" x14ac:dyDescent="0.35">
      <c r="A24" s="181" t="s">
        <v>176</v>
      </c>
      <c r="B24" s="148" t="s">
        <v>128</v>
      </c>
      <c r="C24" s="226">
        <v>0</v>
      </c>
      <c r="D24" s="224"/>
    </row>
    <row r="25" spans="1:4" ht="16" customHeight="1" x14ac:dyDescent="0.35">
      <c r="A25" s="181" t="s">
        <v>176</v>
      </c>
      <c r="B25" s="170" t="s">
        <v>185</v>
      </c>
      <c r="C25" s="227">
        <v>1</v>
      </c>
      <c r="D25" s="225"/>
    </row>
    <row r="27" spans="1:4" ht="16" customHeight="1" x14ac:dyDescent="0.35">
      <c r="A27" s="205" t="s">
        <v>384</v>
      </c>
      <c r="B27" s="205"/>
      <c r="C27" s="220" t="s">
        <v>175</v>
      </c>
      <c r="D27" s="220"/>
    </row>
    <row r="28" spans="1:4" ht="16" customHeight="1" x14ac:dyDescent="0.35">
      <c r="A28" s="181" t="s">
        <v>176</v>
      </c>
      <c r="B28" s="148" t="s">
        <v>385</v>
      </c>
      <c r="C28" s="226">
        <v>0.96226414999999998</v>
      </c>
      <c r="D28" s="224"/>
    </row>
    <row r="29" spans="1:4" ht="16" customHeight="1" x14ac:dyDescent="0.35">
      <c r="A29" s="181" t="s">
        <v>176</v>
      </c>
      <c r="B29" s="148" t="s">
        <v>386</v>
      </c>
      <c r="C29" s="226">
        <v>9.4339599999999999E-3</v>
      </c>
      <c r="D29" s="224"/>
    </row>
    <row r="30" spans="1:4" ht="16" customHeight="1" x14ac:dyDescent="0.35">
      <c r="A30" s="181" t="s">
        <v>176</v>
      </c>
      <c r="B30" s="148" t="s">
        <v>387</v>
      </c>
      <c r="C30" s="226">
        <v>9.4339599999999999E-3</v>
      </c>
      <c r="D30" s="224"/>
    </row>
    <row r="31" spans="1:4" ht="16" customHeight="1" x14ac:dyDescent="0.35">
      <c r="A31" s="181" t="s">
        <v>176</v>
      </c>
      <c r="B31" s="148" t="s">
        <v>388</v>
      </c>
      <c r="C31" s="226">
        <v>1.886792E-2</v>
      </c>
      <c r="D31" s="224"/>
    </row>
    <row r="32" spans="1:4" ht="16" customHeight="1" x14ac:dyDescent="0.35">
      <c r="A32" s="181" t="s">
        <v>176</v>
      </c>
      <c r="B32" s="170" t="s">
        <v>185</v>
      </c>
      <c r="C32" s="227">
        <v>1</v>
      </c>
      <c r="D32" s="225"/>
    </row>
    <row r="34" spans="1:4" ht="16" customHeight="1" x14ac:dyDescent="0.35">
      <c r="A34" s="205" t="s">
        <v>389</v>
      </c>
      <c r="B34" s="205"/>
      <c r="C34" s="220" t="s">
        <v>175</v>
      </c>
      <c r="D34" s="220"/>
    </row>
    <row r="35" spans="1:4" ht="16" customHeight="1" x14ac:dyDescent="0.35">
      <c r="A35" s="181" t="s">
        <v>176</v>
      </c>
      <c r="B35" s="148" t="s">
        <v>390</v>
      </c>
      <c r="C35" s="226">
        <v>9.5238100000000006E-3</v>
      </c>
      <c r="D35" s="224"/>
    </row>
    <row r="36" spans="1:4" ht="32" customHeight="1" x14ac:dyDescent="0.35">
      <c r="A36" s="181" t="s">
        <v>176</v>
      </c>
      <c r="B36" s="148" t="s">
        <v>391</v>
      </c>
      <c r="C36" s="226">
        <v>0</v>
      </c>
      <c r="D36" s="224"/>
    </row>
    <row r="37" spans="1:4" ht="16" customHeight="1" x14ac:dyDescent="0.35">
      <c r="A37" s="181" t="s">
        <v>176</v>
      </c>
      <c r="B37" s="148" t="s">
        <v>392</v>
      </c>
      <c r="C37" s="226">
        <v>0</v>
      </c>
      <c r="D37" s="224"/>
    </row>
    <row r="38" spans="1:4" ht="16" customHeight="1" x14ac:dyDescent="0.35">
      <c r="A38" s="181" t="s">
        <v>176</v>
      </c>
      <c r="B38" s="148" t="s">
        <v>393</v>
      </c>
      <c r="C38" s="226">
        <v>0.99047618999999998</v>
      </c>
      <c r="D38" s="224"/>
    </row>
    <row r="39" spans="1:4" ht="16" customHeight="1" x14ac:dyDescent="0.35">
      <c r="A39" s="181" t="s">
        <v>176</v>
      </c>
      <c r="B39" s="170" t="s">
        <v>185</v>
      </c>
      <c r="C39" s="227">
        <v>1</v>
      </c>
      <c r="D39" s="225"/>
    </row>
    <row r="41" spans="1:4" ht="32" customHeight="1" x14ac:dyDescent="0.35">
      <c r="A41" s="205" t="s">
        <v>394</v>
      </c>
      <c r="B41" s="205"/>
      <c r="C41" s="205" t="s">
        <v>176</v>
      </c>
      <c r="D41" s="205"/>
    </row>
    <row r="42" spans="1:4" ht="16" customHeight="1" x14ac:dyDescent="0.35">
      <c r="A42" s="205" t="s">
        <v>176</v>
      </c>
      <c r="B42" s="205"/>
      <c r="C42" s="205"/>
      <c r="D42" s="205"/>
    </row>
    <row r="43" spans="1:4" ht="16" customHeight="1" x14ac:dyDescent="0.35">
      <c r="A43" s="205" t="s">
        <v>395</v>
      </c>
      <c r="B43" s="205"/>
      <c r="C43" s="220" t="s">
        <v>175</v>
      </c>
      <c r="D43" s="220"/>
    </row>
    <row r="44" spans="1:4" ht="16" customHeight="1" x14ac:dyDescent="0.35">
      <c r="A44" s="181" t="s">
        <v>176</v>
      </c>
      <c r="B44" s="148" t="s">
        <v>285</v>
      </c>
      <c r="C44" s="226">
        <v>0</v>
      </c>
      <c r="D44" s="224"/>
    </row>
    <row r="45" spans="1:4" ht="16" customHeight="1" x14ac:dyDescent="0.35">
      <c r="A45" s="181" t="s">
        <v>176</v>
      </c>
      <c r="B45" s="148" t="s">
        <v>286</v>
      </c>
      <c r="C45" s="226">
        <v>1</v>
      </c>
      <c r="D45" s="224"/>
    </row>
    <row r="46" spans="1:4" ht="16" customHeight="1" x14ac:dyDescent="0.35">
      <c r="A46" s="181" t="s">
        <v>176</v>
      </c>
      <c r="B46" s="170" t="s">
        <v>185</v>
      </c>
      <c r="C46" s="227">
        <v>1</v>
      </c>
      <c r="D46" s="225"/>
    </row>
    <row r="48" spans="1:4" ht="16" customHeight="1" x14ac:dyDescent="0.35">
      <c r="A48" s="205" t="s">
        <v>396</v>
      </c>
      <c r="B48" s="205"/>
      <c r="C48" s="220" t="s">
        <v>175</v>
      </c>
      <c r="D48" s="220"/>
    </row>
    <row r="49" spans="1:4" ht="16" customHeight="1" x14ac:dyDescent="0.35">
      <c r="A49" s="181" t="s">
        <v>176</v>
      </c>
      <c r="B49" s="148" t="s">
        <v>397</v>
      </c>
      <c r="C49" s="226">
        <v>0</v>
      </c>
      <c r="D49" s="224"/>
    </row>
    <row r="50" spans="1:4" ht="16" customHeight="1" x14ac:dyDescent="0.35">
      <c r="A50" s="181" t="s">
        <v>176</v>
      </c>
      <c r="B50" s="148" t="s">
        <v>398</v>
      </c>
      <c r="C50" s="226">
        <v>6.6037739999999998E-2</v>
      </c>
      <c r="D50" s="224"/>
    </row>
    <row r="51" spans="1:4" ht="16" customHeight="1" x14ac:dyDescent="0.35">
      <c r="A51" s="181" t="s">
        <v>176</v>
      </c>
      <c r="B51" s="148" t="s">
        <v>399</v>
      </c>
      <c r="C51" s="226">
        <v>6.6037739999999998E-2</v>
      </c>
      <c r="D51" s="224"/>
    </row>
    <row r="52" spans="1:4" ht="16" customHeight="1" x14ac:dyDescent="0.35">
      <c r="A52" s="181" t="s">
        <v>176</v>
      </c>
      <c r="B52" s="148" t="s">
        <v>400</v>
      </c>
      <c r="C52" s="226">
        <v>0.23584906</v>
      </c>
      <c r="D52" s="224"/>
    </row>
    <row r="53" spans="1:4" ht="16" customHeight="1" x14ac:dyDescent="0.35">
      <c r="A53" s="181" t="s">
        <v>176</v>
      </c>
      <c r="B53" s="148" t="s">
        <v>401</v>
      </c>
      <c r="C53" s="226">
        <v>0.14150942999999999</v>
      </c>
      <c r="D53" s="224"/>
    </row>
    <row r="54" spans="1:4" ht="16" customHeight="1" x14ac:dyDescent="0.35">
      <c r="A54" s="181" t="s">
        <v>176</v>
      </c>
      <c r="B54" s="148" t="s">
        <v>402</v>
      </c>
      <c r="C54" s="226">
        <v>0.18867924999999999</v>
      </c>
      <c r="D54" s="224"/>
    </row>
    <row r="55" spans="1:4" ht="16" customHeight="1" x14ac:dyDescent="0.35">
      <c r="A55" s="181" t="s">
        <v>176</v>
      </c>
      <c r="B55" s="148" t="s">
        <v>403</v>
      </c>
      <c r="C55" s="226">
        <v>0.30188679000000002</v>
      </c>
      <c r="D55" s="224"/>
    </row>
    <row r="56" spans="1:4" ht="16" customHeight="1" x14ac:dyDescent="0.35">
      <c r="A56" s="181" t="s">
        <v>176</v>
      </c>
      <c r="B56" s="170" t="s">
        <v>185</v>
      </c>
      <c r="C56" s="227">
        <v>1</v>
      </c>
      <c r="D56" s="225"/>
    </row>
    <row r="58" spans="1:4" ht="16" customHeight="1" x14ac:dyDescent="0.35">
      <c r="A58" s="205" t="s">
        <v>404</v>
      </c>
      <c r="B58" s="205"/>
      <c r="C58" s="220" t="s">
        <v>175</v>
      </c>
      <c r="D58" s="220"/>
    </row>
    <row r="59" spans="1:4" ht="16" customHeight="1" x14ac:dyDescent="0.35">
      <c r="A59" s="181" t="s">
        <v>176</v>
      </c>
      <c r="B59" s="148" t="s">
        <v>397</v>
      </c>
      <c r="C59" s="226">
        <v>0</v>
      </c>
      <c r="D59" s="224"/>
    </row>
    <row r="60" spans="1:4" ht="16" customHeight="1" x14ac:dyDescent="0.35">
      <c r="A60" s="181" t="s">
        <v>176</v>
      </c>
      <c r="B60" s="148" t="s">
        <v>398</v>
      </c>
      <c r="C60" s="226">
        <v>0.2952381</v>
      </c>
      <c r="D60" s="224"/>
    </row>
    <row r="61" spans="1:4" ht="16" customHeight="1" x14ac:dyDescent="0.35">
      <c r="A61" s="181" t="s">
        <v>176</v>
      </c>
      <c r="B61" s="148" t="s">
        <v>399</v>
      </c>
      <c r="C61" s="226">
        <v>0.10476190000000001</v>
      </c>
      <c r="D61" s="224"/>
    </row>
    <row r="62" spans="1:4" ht="16" customHeight="1" x14ac:dyDescent="0.35">
      <c r="A62" s="181" t="s">
        <v>176</v>
      </c>
      <c r="B62" s="148" t="s">
        <v>400</v>
      </c>
      <c r="C62" s="226">
        <v>0.19047618999999999</v>
      </c>
      <c r="D62" s="224"/>
    </row>
    <row r="63" spans="1:4" ht="16" customHeight="1" x14ac:dyDescent="0.35">
      <c r="A63" s="181" t="s">
        <v>176</v>
      </c>
      <c r="B63" s="148" t="s">
        <v>401</v>
      </c>
      <c r="C63" s="226">
        <v>0.18095238</v>
      </c>
      <c r="D63" s="224"/>
    </row>
    <row r="64" spans="1:4" ht="16" customHeight="1" x14ac:dyDescent="0.35">
      <c r="A64" s="181" t="s">
        <v>176</v>
      </c>
      <c r="B64" s="148" t="s">
        <v>402</v>
      </c>
      <c r="C64" s="226">
        <v>0.14285713999999999</v>
      </c>
      <c r="D64" s="224"/>
    </row>
    <row r="65" spans="1:4" ht="16" customHeight="1" x14ac:dyDescent="0.35">
      <c r="A65" s="181" t="s">
        <v>176</v>
      </c>
      <c r="B65" s="148" t="s">
        <v>403</v>
      </c>
      <c r="C65" s="226">
        <v>8.5714289999999999E-2</v>
      </c>
      <c r="D65" s="224"/>
    </row>
    <row r="66" spans="1:4" ht="16" customHeight="1" x14ac:dyDescent="0.35">
      <c r="A66" s="181" t="s">
        <v>176</v>
      </c>
      <c r="B66" s="170" t="s">
        <v>185</v>
      </c>
      <c r="C66" s="227">
        <v>1</v>
      </c>
      <c r="D66" s="225"/>
    </row>
    <row r="68" spans="1:4" ht="32" customHeight="1" x14ac:dyDescent="0.35">
      <c r="A68" s="205" t="s">
        <v>405</v>
      </c>
      <c r="B68" s="205"/>
      <c r="C68" s="205" t="s">
        <v>176</v>
      </c>
      <c r="D68" s="205"/>
    </row>
    <row r="69" spans="1:4" ht="65" customHeight="1" x14ac:dyDescent="0.35">
      <c r="A69" s="205" t="s">
        <v>406</v>
      </c>
      <c r="B69" s="205"/>
      <c r="C69" s="146" t="s">
        <v>407</v>
      </c>
      <c r="D69" s="146" t="s">
        <v>408</v>
      </c>
    </row>
    <row r="70" spans="1:4" ht="16" customHeight="1" x14ac:dyDescent="0.35">
      <c r="A70" s="181" t="s">
        <v>176</v>
      </c>
      <c r="B70" s="148" t="s">
        <v>286</v>
      </c>
      <c r="C70" s="150">
        <v>0.75238095000000005</v>
      </c>
      <c r="D70" s="150">
        <v>0.62135921999999999</v>
      </c>
    </row>
    <row r="71" spans="1:4" ht="16" customHeight="1" x14ac:dyDescent="0.35">
      <c r="A71" s="181" t="s">
        <v>176</v>
      </c>
      <c r="B71" s="148" t="s">
        <v>409</v>
      </c>
      <c r="C71" s="150">
        <v>8.5714289999999999E-2</v>
      </c>
      <c r="D71" s="150">
        <v>0.11650484999999999</v>
      </c>
    </row>
    <row r="72" spans="1:4" ht="16" customHeight="1" x14ac:dyDescent="0.35">
      <c r="A72" s="181" t="s">
        <v>176</v>
      </c>
      <c r="B72" s="148" t="s">
        <v>410</v>
      </c>
      <c r="C72" s="150">
        <v>3.8095240000000002E-2</v>
      </c>
      <c r="D72" s="150">
        <v>7.76699E-2</v>
      </c>
    </row>
    <row r="73" spans="1:4" ht="16" customHeight="1" x14ac:dyDescent="0.35">
      <c r="A73" s="181" t="s">
        <v>176</v>
      </c>
      <c r="B73" s="148" t="s">
        <v>411</v>
      </c>
      <c r="C73" s="150">
        <v>7.6190480000000005E-2</v>
      </c>
      <c r="D73" s="150">
        <v>0.10679611999999999</v>
      </c>
    </row>
    <row r="74" spans="1:4" ht="16" customHeight="1" x14ac:dyDescent="0.35">
      <c r="A74" s="181" t="s">
        <v>176</v>
      </c>
      <c r="B74" s="148" t="s">
        <v>412</v>
      </c>
      <c r="C74" s="150">
        <v>4.7619050000000003E-2</v>
      </c>
      <c r="D74" s="150">
        <v>7.76699E-2</v>
      </c>
    </row>
    <row r="75" spans="1:4" ht="16" customHeight="1" x14ac:dyDescent="0.35">
      <c r="A75" s="181" t="s">
        <v>176</v>
      </c>
      <c r="B75" s="170" t="s">
        <v>185</v>
      </c>
      <c r="C75" s="156">
        <v>1</v>
      </c>
      <c r="D75" s="156">
        <v>1</v>
      </c>
    </row>
    <row r="77" spans="1:4" ht="32" customHeight="1" x14ac:dyDescent="0.35">
      <c r="A77" s="205" t="s">
        <v>413</v>
      </c>
      <c r="B77" s="205"/>
      <c r="C77" s="205" t="s">
        <v>176</v>
      </c>
      <c r="D77" s="205"/>
    </row>
    <row r="78" spans="1:4" ht="16" customHeight="1" x14ac:dyDescent="0.35">
      <c r="A78" s="205" t="s">
        <v>176</v>
      </c>
      <c r="B78" s="205"/>
      <c r="C78" s="205"/>
      <c r="D78" s="205"/>
    </row>
    <row r="79" spans="1:4" ht="16" customHeight="1" x14ac:dyDescent="0.35">
      <c r="A79" s="205" t="s">
        <v>414</v>
      </c>
      <c r="B79" s="205"/>
      <c r="C79" s="220" t="s">
        <v>175</v>
      </c>
      <c r="D79" s="220"/>
    </row>
    <row r="80" spans="1:4" ht="16" customHeight="1" x14ac:dyDescent="0.35">
      <c r="A80" s="181" t="s">
        <v>176</v>
      </c>
      <c r="B80" s="148" t="s">
        <v>285</v>
      </c>
      <c r="C80" s="226">
        <v>0.375</v>
      </c>
      <c r="D80" s="224"/>
    </row>
    <row r="81" spans="1:4" ht="16" customHeight="1" x14ac:dyDescent="0.35">
      <c r="A81" s="181" t="s">
        <v>176</v>
      </c>
      <c r="B81" s="148" t="s">
        <v>286</v>
      </c>
      <c r="C81" s="226">
        <v>0.625</v>
      </c>
      <c r="D81" s="224"/>
    </row>
    <row r="82" spans="1:4" ht="16" customHeight="1" x14ac:dyDescent="0.35">
      <c r="A82" s="181" t="s">
        <v>176</v>
      </c>
      <c r="B82" s="170" t="s">
        <v>185</v>
      </c>
      <c r="C82" s="227">
        <v>1</v>
      </c>
      <c r="D82" s="225"/>
    </row>
    <row r="84" spans="1:4" ht="32" customHeight="1" x14ac:dyDescent="0.35">
      <c r="A84" s="205" t="s">
        <v>415</v>
      </c>
      <c r="B84" s="205"/>
      <c r="C84" s="205" t="s">
        <v>176</v>
      </c>
      <c r="D84" s="205"/>
    </row>
    <row r="85" spans="1:4" ht="65" customHeight="1" x14ac:dyDescent="0.35">
      <c r="A85" s="205" t="s">
        <v>416</v>
      </c>
      <c r="B85" s="205"/>
      <c r="C85" s="146" t="s">
        <v>407</v>
      </c>
      <c r="D85" s="146" t="s">
        <v>408</v>
      </c>
    </row>
    <row r="86" spans="1:4" ht="16" customHeight="1" x14ac:dyDescent="0.35">
      <c r="A86" s="181" t="s">
        <v>176</v>
      </c>
      <c r="B86" s="148" t="s">
        <v>397</v>
      </c>
      <c r="C86" s="150">
        <v>2.8571429999999998E-2</v>
      </c>
      <c r="D86" s="150">
        <v>4.854369E-2</v>
      </c>
    </row>
    <row r="87" spans="1:4" ht="16" customHeight="1" x14ac:dyDescent="0.35">
      <c r="A87" s="181" t="s">
        <v>176</v>
      </c>
      <c r="B87" s="148" t="s">
        <v>417</v>
      </c>
      <c r="C87" s="150">
        <v>3.8095240000000002E-2</v>
      </c>
      <c r="D87" s="150">
        <v>7.76699E-2</v>
      </c>
    </row>
    <row r="88" spans="1:4" ht="16" customHeight="1" x14ac:dyDescent="0.35">
      <c r="A88" s="181" t="s">
        <v>176</v>
      </c>
      <c r="B88" s="148" t="s">
        <v>418</v>
      </c>
      <c r="C88" s="150">
        <v>3.8095240000000002E-2</v>
      </c>
      <c r="D88" s="150">
        <v>9.7087400000000004E-3</v>
      </c>
    </row>
    <row r="89" spans="1:4" ht="16" customHeight="1" x14ac:dyDescent="0.35">
      <c r="A89" s="181" t="s">
        <v>176</v>
      </c>
      <c r="B89" s="148" t="s">
        <v>419</v>
      </c>
      <c r="C89" s="150">
        <v>3.8095240000000002E-2</v>
      </c>
      <c r="D89" s="150">
        <v>3.883495E-2</v>
      </c>
    </row>
    <row r="90" spans="1:4" ht="16" customHeight="1" x14ac:dyDescent="0.35">
      <c r="A90" s="181" t="s">
        <v>176</v>
      </c>
      <c r="B90" s="148" t="s">
        <v>420</v>
      </c>
      <c r="C90" s="150">
        <v>5.7142859999999997E-2</v>
      </c>
      <c r="D90" s="150">
        <v>4.854369E-2</v>
      </c>
    </row>
    <row r="91" spans="1:4" ht="16" customHeight="1" x14ac:dyDescent="0.35">
      <c r="A91" s="181" t="s">
        <v>176</v>
      </c>
      <c r="B91" s="148" t="s">
        <v>421</v>
      </c>
      <c r="C91" s="150">
        <v>5.7142859999999997E-2</v>
      </c>
      <c r="D91" s="150">
        <v>2.912621E-2</v>
      </c>
    </row>
    <row r="92" spans="1:4" ht="16" customHeight="1" x14ac:dyDescent="0.35">
      <c r="A92" s="181" t="s">
        <v>176</v>
      </c>
      <c r="B92" s="148" t="s">
        <v>422</v>
      </c>
      <c r="C92" s="150">
        <v>0.74285714000000003</v>
      </c>
      <c r="D92" s="150">
        <v>0.74757282000000003</v>
      </c>
    </row>
    <row r="93" spans="1:4" ht="16" customHeight="1" x14ac:dyDescent="0.35">
      <c r="A93" s="181" t="s">
        <v>176</v>
      </c>
      <c r="B93" s="170" t="s">
        <v>185</v>
      </c>
      <c r="C93" s="156">
        <v>1</v>
      </c>
      <c r="D93" s="156">
        <v>1</v>
      </c>
    </row>
    <row r="95" spans="1:4" ht="32" customHeight="1" x14ac:dyDescent="0.35">
      <c r="A95" s="205" t="s">
        <v>423</v>
      </c>
      <c r="B95" s="205"/>
      <c r="C95" s="205" t="s">
        <v>176</v>
      </c>
      <c r="D95" s="205"/>
    </row>
    <row r="96" spans="1:4" ht="16" customHeight="1" x14ac:dyDescent="0.35">
      <c r="A96" s="205" t="s">
        <v>176</v>
      </c>
      <c r="B96" s="205"/>
      <c r="C96" s="205"/>
      <c r="D96" s="205"/>
    </row>
    <row r="97" spans="1:4" ht="16" customHeight="1" x14ac:dyDescent="0.35">
      <c r="A97" s="205" t="s">
        <v>424</v>
      </c>
      <c r="B97" s="205"/>
      <c r="C97" s="220" t="s">
        <v>175</v>
      </c>
      <c r="D97" s="220"/>
    </row>
    <row r="98" spans="1:4" ht="16" customHeight="1" x14ac:dyDescent="0.35">
      <c r="A98" s="181" t="s">
        <v>176</v>
      </c>
      <c r="B98" s="148" t="s">
        <v>285</v>
      </c>
      <c r="C98" s="226">
        <v>0.33333332999999998</v>
      </c>
      <c r="D98" s="224"/>
    </row>
    <row r="99" spans="1:4" ht="16" customHeight="1" x14ac:dyDescent="0.35">
      <c r="A99" s="181" t="s">
        <v>176</v>
      </c>
      <c r="B99" s="148" t="s">
        <v>286</v>
      </c>
      <c r="C99" s="226">
        <v>0.66666667000000002</v>
      </c>
      <c r="D99" s="224"/>
    </row>
    <row r="100" spans="1:4" ht="16" customHeight="1" x14ac:dyDescent="0.35">
      <c r="A100" s="181" t="s">
        <v>176</v>
      </c>
      <c r="B100" s="170" t="s">
        <v>185</v>
      </c>
      <c r="C100" s="227">
        <v>1</v>
      </c>
      <c r="D100" s="225"/>
    </row>
    <row r="102" spans="1:4" ht="21" customHeight="1" x14ac:dyDescent="0.45">
      <c r="A102" s="229" t="s">
        <v>425</v>
      </c>
      <c r="B102" s="229"/>
      <c r="C102" s="229"/>
      <c r="D102" s="229"/>
    </row>
    <row r="104" spans="1:4" ht="16" customHeight="1" x14ac:dyDescent="0.35">
      <c r="A104" s="205" t="s">
        <v>426</v>
      </c>
      <c r="B104" s="205"/>
      <c r="C104" s="220" t="s">
        <v>175</v>
      </c>
      <c r="D104" s="220"/>
    </row>
    <row r="105" spans="1:4" ht="16" customHeight="1" x14ac:dyDescent="0.35">
      <c r="A105" s="181" t="s">
        <v>176</v>
      </c>
      <c r="B105" s="148" t="s">
        <v>285</v>
      </c>
      <c r="C105" s="226">
        <v>6.8627450000000007E-2</v>
      </c>
      <c r="D105" s="224"/>
    </row>
    <row r="106" spans="1:4" ht="16" customHeight="1" x14ac:dyDescent="0.35">
      <c r="A106" s="181" t="s">
        <v>176</v>
      </c>
      <c r="B106" s="148" t="s">
        <v>286</v>
      </c>
      <c r="C106" s="226">
        <v>0.93137254999999997</v>
      </c>
      <c r="D106" s="224"/>
    </row>
    <row r="107" spans="1:4" ht="16" customHeight="1" x14ac:dyDescent="0.35">
      <c r="A107" s="181" t="s">
        <v>176</v>
      </c>
      <c r="B107" s="170" t="s">
        <v>185</v>
      </c>
      <c r="C107" s="227">
        <v>1</v>
      </c>
      <c r="D107" s="225"/>
    </row>
    <row r="109" spans="1:4" ht="16" customHeight="1" x14ac:dyDescent="0.35">
      <c r="A109" s="205" t="s">
        <v>427</v>
      </c>
      <c r="B109" s="205"/>
      <c r="C109" s="220" t="s">
        <v>175</v>
      </c>
      <c r="D109" s="220"/>
    </row>
    <row r="110" spans="1:4" ht="16" customHeight="1" x14ac:dyDescent="0.35">
      <c r="A110" s="181" t="s">
        <v>176</v>
      </c>
      <c r="B110" s="148" t="s">
        <v>114</v>
      </c>
      <c r="C110" s="226">
        <v>0.79166667000000002</v>
      </c>
      <c r="D110" s="224"/>
    </row>
    <row r="111" spans="1:4" ht="16" customHeight="1" x14ac:dyDescent="0.35">
      <c r="A111" s="181" t="s">
        <v>176</v>
      </c>
      <c r="B111" s="148" t="s">
        <v>117</v>
      </c>
      <c r="C111" s="226">
        <v>0.10416667</v>
      </c>
      <c r="D111" s="224"/>
    </row>
    <row r="112" spans="1:4" ht="16" customHeight="1" x14ac:dyDescent="0.35">
      <c r="A112" s="181" t="s">
        <v>176</v>
      </c>
      <c r="B112" s="148" t="s">
        <v>120</v>
      </c>
      <c r="C112" s="226">
        <v>0.10416667</v>
      </c>
      <c r="D112" s="224"/>
    </row>
    <row r="113" spans="1:4" ht="16" customHeight="1" x14ac:dyDescent="0.35">
      <c r="A113" s="181" t="s">
        <v>176</v>
      </c>
      <c r="B113" s="170" t="s">
        <v>185</v>
      </c>
      <c r="C113" s="227">
        <v>1</v>
      </c>
      <c r="D113" s="225"/>
    </row>
    <row r="115" spans="1:4" ht="16" customHeight="1" x14ac:dyDescent="0.35">
      <c r="A115" s="205" t="s">
        <v>428</v>
      </c>
      <c r="B115" s="205"/>
      <c r="C115" s="220" t="s">
        <v>175</v>
      </c>
      <c r="D115" s="220"/>
    </row>
    <row r="116" spans="1:4" ht="16" customHeight="1" x14ac:dyDescent="0.35">
      <c r="A116" s="181" t="s">
        <v>176</v>
      </c>
      <c r="B116" s="148" t="s">
        <v>429</v>
      </c>
      <c r="C116" s="226">
        <v>0</v>
      </c>
      <c r="D116" s="224"/>
    </row>
    <row r="117" spans="1:4" ht="16" customHeight="1" x14ac:dyDescent="0.35">
      <c r="A117" s="181" t="s">
        <v>176</v>
      </c>
      <c r="B117" s="148" t="s">
        <v>430</v>
      </c>
      <c r="C117" s="226">
        <v>0.29411765000000001</v>
      </c>
      <c r="D117" s="224"/>
    </row>
    <row r="118" spans="1:4" ht="16" customHeight="1" x14ac:dyDescent="0.35">
      <c r="A118" s="181" t="s">
        <v>176</v>
      </c>
      <c r="B118" s="148" t="s">
        <v>431</v>
      </c>
      <c r="C118" s="226">
        <v>0.29411765000000001</v>
      </c>
      <c r="D118" s="224"/>
    </row>
    <row r="119" spans="1:4" ht="16" customHeight="1" x14ac:dyDescent="0.35">
      <c r="A119" s="181" t="s">
        <v>176</v>
      </c>
      <c r="B119" s="148" t="s">
        <v>432</v>
      </c>
      <c r="C119" s="226">
        <v>0.26470588</v>
      </c>
      <c r="D119" s="224"/>
    </row>
    <row r="120" spans="1:4" ht="16" customHeight="1" x14ac:dyDescent="0.35">
      <c r="A120" s="181" t="s">
        <v>176</v>
      </c>
      <c r="B120" s="148" t="s">
        <v>433</v>
      </c>
      <c r="C120" s="226">
        <v>0.14705882000000001</v>
      </c>
      <c r="D120" s="224"/>
    </row>
    <row r="121" spans="1:4" ht="16" customHeight="1" x14ac:dyDescent="0.35">
      <c r="A121" s="181" t="s">
        <v>176</v>
      </c>
      <c r="B121" s="170" t="s">
        <v>185</v>
      </c>
      <c r="C121" s="227">
        <v>1</v>
      </c>
      <c r="D121" s="225"/>
    </row>
    <row r="123" spans="1:4" ht="16" customHeight="1" x14ac:dyDescent="0.35">
      <c r="A123" s="205" t="s">
        <v>434</v>
      </c>
      <c r="B123" s="205"/>
      <c r="C123" s="220" t="s">
        <v>175</v>
      </c>
      <c r="D123" s="220"/>
    </row>
    <row r="124" spans="1:4" ht="16" customHeight="1" x14ac:dyDescent="0.35">
      <c r="A124" s="181" t="s">
        <v>176</v>
      </c>
      <c r="B124" s="148" t="s">
        <v>435</v>
      </c>
      <c r="C124" s="224" t="s">
        <v>184</v>
      </c>
      <c r="D124" s="224"/>
    </row>
    <row r="125" spans="1:4" ht="16" customHeight="1" x14ac:dyDescent="0.35">
      <c r="A125" s="181" t="s">
        <v>176</v>
      </c>
      <c r="B125" s="148" t="s">
        <v>436</v>
      </c>
      <c r="C125" s="224" t="s">
        <v>184</v>
      </c>
      <c r="D125" s="224"/>
    </row>
    <row r="126" spans="1:4" ht="16" customHeight="1" x14ac:dyDescent="0.35">
      <c r="A126" s="181" t="s">
        <v>176</v>
      </c>
      <c r="B126" s="148" t="s">
        <v>103</v>
      </c>
      <c r="C126" s="224" t="s">
        <v>184</v>
      </c>
      <c r="D126" s="224"/>
    </row>
    <row r="127" spans="1:4" ht="16" customHeight="1" x14ac:dyDescent="0.35">
      <c r="A127" s="181" t="s">
        <v>176</v>
      </c>
      <c r="B127" s="148" t="s">
        <v>437</v>
      </c>
      <c r="C127" s="224" t="s">
        <v>184</v>
      </c>
      <c r="D127" s="224"/>
    </row>
    <row r="128" spans="1:4" ht="16" customHeight="1" x14ac:dyDescent="0.35">
      <c r="A128" s="181" t="s">
        <v>176</v>
      </c>
      <c r="B128" s="170" t="s">
        <v>185</v>
      </c>
      <c r="C128" s="225" t="s">
        <v>184</v>
      </c>
      <c r="D128" s="225"/>
    </row>
    <row r="129" spans="1:4" ht="16" customHeight="1" x14ac:dyDescent="0.3">
      <c r="A129" s="228" t="s">
        <v>438</v>
      </c>
      <c r="B129" s="228"/>
      <c r="C129" s="228"/>
      <c r="D129" s="228"/>
    </row>
    <row r="131" spans="1:4" ht="16" customHeight="1" x14ac:dyDescent="0.35">
      <c r="A131" s="205" t="s">
        <v>439</v>
      </c>
      <c r="B131" s="205"/>
      <c r="C131" s="220" t="s">
        <v>175</v>
      </c>
      <c r="D131" s="220"/>
    </row>
    <row r="132" spans="1:4" ht="16" customHeight="1" x14ac:dyDescent="0.35">
      <c r="A132" s="181" t="s">
        <v>176</v>
      </c>
      <c r="B132" s="148" t="s">
        <v>285</v>
      </c>
      <c r="C132" s="226">
        <v>3.8461540000000002E-2</v>
      </c>
      <c r="D132" s="224"/>
    </row>
    <row r="133" spans="1:4" ht="16" customHeight="1" x14ac:dyDescent="0.35">
      <c r="A133" s="181" t="s">
        <v>176</v>
      </c>
      <c r="B133" s="148" t="s">
        <v>286</v>
      </c>
      <c r="C133" s="226">
        <v>0.96153845999999998</v>
      </c>
      <c r="D133" s="224"/>
    </row>
    <row r="134" spans="1:4" ht="16" customHeight="1" x14ac:dyDescent="0.35">
      <c r="A134" s="181" t="s">
        <v>176</v>
      </c>
      <c r="B134" s="170" t="s">
        <v>185</v>
      </c>
      <c r="C134" s="227">
        <v>1</v>
      </c>
      <c r="D134" s="225"/>
    </row>
    <row r="136" spans="1:4" ht="16" customHeight="1" x14ac:dyDescent="0.35">
      <c r="A136" s="205" t="s">
        <v>389</v>
      </c>
      <c r="B136" s="205"/>
      <c r="C136" s="220" t="s">
        <v>175</v>
      </c>
      <c r="D136" s="220"/>
    </row>
    <row r="137" spans="1:4" ht="16" customHeight="1" x14ac:dyDescent="0.35">
      <c r="A137" s="181" t="s">
        <v>176</v>
      </c>
      <c r="B137" s="148" t="s">
        <v>440</v>
      </c>
      <c r="C137" s="226">
        <v>0.51960784000000004</v>
      </c>
      <c r="D137" s="224"/>
    </row>
    <row r="138" spans="1:4" ht="16" customHeight="1" x14ac:dyDescent="0.35">
      <c r="A138" s="181" t="s">
        <v>176</v>
      </c>
      <c r="B138" s="148" t="s">
        <v>67</v>
      </c>
      <c r="C138" s="226">
        <v>0.48039216000000001</v>
      </c>
      <c r="D138" s="224"/>
    </row>
    <row r="139" spans="1:4" ht="16" customHeight="1" x14ac:dyDescent="0.35">
      <c r="A139" s="181" t="s">
        <v>176</v>
      </c>
      <c r="B139" s="170" t="s">
        <v>185</v>
      </c>
      <c r="C139" s="227">
        <v>1</v>
      </c>
      <c r="D139" s="225"/>
    </row>
    <row r="141" spans="1:4" ht="16" customHeight="1" x14ac:dyDescent="0.35">
      <c r="A141" s="205" t="s">
        <v>441</v>
      </c>
      <c r="B141" s="205"/>
      <c r="C141" s="220" t="s">
        <v>175</v>
      </c>
      <c r="D141" s="220"/>
    </row>
    <row r="142" spans="1:4" ht="16" customHeight="1" x14ac:dyDescent="0.35">
      <c r="A142" s="181" t="s">
        <v>176</v>
      </c>
      <c r="B142" s="148" t="s">
        <v>285</v>
      </c>
      <c r="C142" s="226">
        <v>0</v>
      </c>
      <c r="D142" s="224"/>
    </row>
    <row r="143" spans="1:4" ht="16" customHeight="1" x14ac:dyDescent="0.35">
      <c r="A143" s="181" t="s">
        <v>176</v>
      </c>
      <c r="B143" s="148" t="s">
        <v>286</v>
      </c>
      <c r="C143" s="226">
        <v>1</v>
      </c>
      <c r="D143" s="224"/>
    </row>
    <row r="144" spans="1:4" ht="16" customHeight="1" x14ac:dyDescent="0.35">
      <c r="A144" s="181" t="s">
        <v>176</v>
      </c>
      <c r="B144" s="170" t="s">
        <v>185</v>
      </c>
      <c r="C144" s="227">
        <v>1</v>
      </c>
      <c r="D144" s="225"/>
    </row>
    <row r="146" spans="1:4" ht="16" customHeight="1" x14ac:dyDescent="0.35">
      <c r="A146" s="205" t="s">
        <v>442</v>
      </c>
      <c r="B146" s="205"/>
      <c r="C146" s="220" t="s">
        <v>175</v>
      </c>
      <c r="D146" s="220"/>
    </row>
    <row r="147" spans="1:4" ht="16" customHeight="1" x14ac:dyDescent="0.35">
      <c r="A147" s="181" t="s">
        <v>176</v>
      </c>
      <c r="B147" s="148" t="s">
        <v>443</v>
      </c>
      <c r="C147" s="226">
        <v>0.95238095</v>
      </c>
      <c r="D147" s="224"/>
    </row>
    <row r="148" spans="1:4" ht="16" customHeight="1" x14ac:dyDescent="0.35">
      <c r="A148" s="181" t="s">
        <v>176</v>
      </c>
      <c r="B148" s="148" t="s">
        <v>444</v>
      </c>
      <c r="C148" s="226">
        <v>4.7619050000000003E-2</v>
      </c>
      <c r="D148" s="224"/>
    </row>
    <row r="149" spans="1:4" ht="16" customHeight="1" x14ac:dyDescent="0.35">
      <c r="A149" s="181" t="s">
        <v>176</v>
      </c>
      <c r="B149" s="148" t="s">
        <v>445</v>
      </c>
      <c r="C149" s="226">
        <v>0</v>
      </c>
      <c r="D149" s="224"/>
    </row>
    <row r="150" spans="1:4" ht="16" customHeight="1" x14ac:dyDescent="0.35">
      <c r="A150" s="181" t="s">
        <v>176</v>
      </c>
      <c r="B150" s="148" t="s">
        <v>446</v>
      </c>
      <c r="C150" s="226">
        <v>0</v>
      </c>
      <c r="D150" s="224"/>
    </row>
    <row r="151" spans="1:4" ht="16" customHeight="1" x14ac:dyDescent="0.35">
      <c r="A151" s="181" t="s">
        <v>176</v>
      </c>
      <c r="B151" s="170" t="s">
        <v>185</v>
      </c>
      <c r="C151" s="227">
        <v>1</v>
      </c>
      <c r="D151" s="225"/>
    </row>
    <row r="153" spans="1:4" ht="16" customHeight="1" x14ac:dyDescent="0.3">
      <c r="A153" s="145" t="s">
        <v>447</v>
      </c>
    </row>
    <row r="154" spans="1:4" ht="16" customHeight="1" x14ac:dyDescent="0.3">
      <c r="A154" s="145" t="s">
        <v>448</v>
      </c>
    </row>
    <row r="155" spans="1:4" ht="16" customHeight="1" x14ac:dyDescent="0.3">
      <c r="A155" s="145" t="s">
        <v>172</v>
      </c>
    </row>
  </sheetData>
  <mergeCells count="139">
    <mergeCell ref="A1:D1"/>
    <mergeCell ref="A3:B3"/>
    <mergeCell ref="C3:D3"/>
    <mergeCell ref="C4:D4"/>
    <mergeCell ref="C5:D5"/>
    <mergeCell ref="C6:D6"/>
    <mergeCell ref="C13:D13"/>
    <mergeCell ref="C14:D14"/>
    <mergeCell ref="C15:D15"/>
    <mergeCell ref="A17:B17"/>
    <mergeCell ref="C17:D17"/>
    <mergeCell ref="C18:D18"/>
    <mergeCell ref="C7:D7"/>
    <mergeCell ref="A9:B9"/>
    <mergeCell ref="C9:D9"/>
    <mergeCell ref="C10:D10"/>
    <mergeCell ref="C11:D11"/>
    <mergeCell ref="C12:D12"/>
    <mergeCell ref="C25:D25"/>
    <mergeCell ref="A27:B27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A41:B41"/>
    <mergeCell ref="C41:D41"/>
    <mergeCell ref="A42:D42"/>
    <mergeCell ref="C31:D31"/>
    <mergeCell ref="C32:D32"/>
    <mergeCell ref="A34:B34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A43:B43"/>
    <mergeCell ref="C43:D43"/>
    <mergeCell ref="C44:D44"/>
    <mergeCell ref="C45:D45"/>
    <mergeCell ref="C46:D46"/>
    <mergeCell ref="A48:B48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A58:B58"/>
    <mergeCell ref="C58:D58"/>
    <mergeCell ref="C59:D59"/>
    <mergeCell ref="C60:D60"/>
    <mergeCell ref="A79:B79"/>
    <mergeCell ref="C79:D79"/>
    <mergeCell ref="C80:D80"/>
    <mergeCell ref="C81:D81"/>
    <mergeCell ref="C82:D82"/>
    <mergeCell ref="A84:B84"/>
    <mergeCell ref="C84:D84"/>
    <mergeCell ref="A68:B68"/>
    <mergeCell ref="C68:D68"/>
    <mergeCell ref="A69:B69"/>
    <mergeCell ref="A77:B77"/>
    <mergeCell ref="C77:D77"/>
    <mergeCell ref="A78:D78"/>
    <mergeCell ref="C98:D98"/>
    <mergeCell ref="C99:D99"/>
    <mergeCell ref="C100:D100"/>
    <mergeCell ref="A102:D102"/>
    <mergeCell ref="A104:B104"/>
    <mergeCell ref="C104:D104"/>
    <mergeCell ref="A85:B85"/>
    <mergeCell ref="A95:B95"/>
    <mergeCell ref="C95:D95"/>
    <mergeCell ref="A96:D96"/>
    <mergeCell ref="A97:B97"/>
    <mergeCell ref="C97:D97"/>
    <mergeCell ref="C111:D111"/>
    <mergeCell ref="C112:D112"/>
    <mergeCell ref="C113:D113"/>
    <mergeCell ref="A115:B115"/>
    <mergeCell ref="C115:D115"/>
    <mergeCell ref="C116:D116"/>
    <mergeCell ref="C105:D105"/>
    <mergeCell ref="C106:D106"/>
    <mergeCell ref="C107:D107"/>
    <mergeCell ref="A109:B109"/>
    <mergeCell ref="C109:D109"/>
    <mergeCell ref="C110:D110"/>
    <mergeCell ref="C124:D124"/>
    <mergeCell ref="C125:D125"/>
    <mergeCell ref="C126:D126"/>
    <mergeCell ref="C127:D127"/>
    <mergeCell ref="C128:D128"/>
    <mergeCell ref="A129:D129"/>
    <mergeCell ref="C117:D117"/>
    <mergeCell ref="C118:D118"/>
    <mergeCell ref="C119:D119"/>
    <mergeCell ref="C120:D120"/>
    <mergeCell ref="C121:D121"/>
    <mergeCell ref="A123:B123"/>
    <mergeCell ref="C123:D123"/>
    <mergeCell ref="C137:D137"/>
    <mergeCell ref="C138:D138"/>
    <mergeCell ref="C139:D139"/>
    <mergeCell ref="A141:B141"/>
    <mergeCell ref="C141:D141"/>
    <mergeCell ref="C142:D142"/>
    <mergeCell ref="A131:B131"/>
    <mergeCell ref="C131:D131"/>
    <mergeCell ref="C132:D132"/>
    <mergeCell ref="C133:D133"/>
    <mergeCell ref="C134:D134"/>
    <mergeCell ref="A136:B136"/>
    <mergeCell ref="C136:D136"/>
    <mergeCell ref="C149:D149"/>
    <mergeCell ref="C150:D150"/>
    <mergeCell ref="C151:D151"/>
    <mergeCell ref="C143:D143"/>
    <mergeCell ref="C144:D144"/>
    <mergeCell ref="A146:B146"/>
    <mergeCell ref="C146:D146"/>
    <mergeCell ref="C147:D147"/>
    <mergeCell ref="C148:D148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100"/>
  <sheetViews>
    <sheetView zoomScaleNormal="100" workbookViewId="0">
      <selection activeCell="A500" sqref="A500"/>
    </sheetView>
  </sheetViews>
  <sheetFormatPr defaultColWidth="11.54296875" defaultRowHeight="12" customHeight="1" x14ac:dyDescent="0.25"/>
  <cols>
    <col min="1" max="1" width="62.6328125" style="134" bestFit="1" customWidth="1"/>
    <col min="2" max="3" width="14.6328125" style="134" bestFit="1" customWidth="1"/>
    <col min="4" max="16384" width="11.54296875" style="134"/>
  </cols>
  <sheetData>
    <row r="1" spans="1:3" ht="22" customHeight="1" x14ac:dyDescent="0.45">
      <c r="A1" s="182" t="s">
        <v>449</v>
      </c>
    </row>
    <row r="2" spans="1:3" ht="14" customHeight="1" x14ac:dyDescent="0.25">
      <c r="A2" s="145" t="s">
        <v>176</v>
      </c>
    </row>
    <row r="3" spans="1:3" ht="48" customHeight="1" x14ac:dyDescent="0.35">
      <c r="A3" s="230" t="s">
        <v>450</v>
      </c>
      <c r="B3" s="230"/>
      <c r="C3" s="230"/>
    </row>
    <row r="4" spans="1:3" ht="17" customHeight="1" x14ac:dyDescent="0.35">
      <c r="A4" s="162"/>
      <c r="B4" s="231">
        <v>2020</v>
      </c>
      <c r="C4" s="231"/>
    </row>
    <row r="5" spans="1:3" ht="17" customHeight="1" x14ac:dyDescent="0.35">
      <c r="A5" s="162"/>
      <c r="B5" s="183" t="s">
        <v>174</v>
      </c>
      <c r="C5" s="183" t="s">
        <v>175</v>
      </c>
    </row>
    <row r="6" spans="1:3" ht="17" customHeight="1" x14ac:dyDescent="0.35">
      <c r="A6" s="148" t="s">
        <v>258</v>
      </c>
      <c r="B6" s="165">
        <v>6</v>
      </c>
      <c r="C6" s="150">
        <v>5.7966980000000001E-2</v>
      </c>
    </row>
    <row r="7" spans="1:3" ht="17" customHeight="1" x14ac:dyDescent="0.35">
      <c r="A7" s="148" t="s">
        <v>259</v>
      </c>
      <c r="B7" s="165">
        <v>27</v>
      </c>
      <c r="C7" s="150">
        <v>0.23917763</v>
      </c>
    </row>
    <row r="8" spans="1:3" ht="17" customHeight="1" x14ac:dyDescent="0.35">
      <c r="A8" s="148" t="s">
        <v>260</v>
      </c>
      <c r="B8" s="165">
        <v>22</v>
      </c>
      <c r="C8" s="150">
        <v>0.19742314999999999</v>
      </c>
    </row>
    <row r="9" spans="1:3" ht="17" customHeight="1" x14ac:dyDescent="0.35">
      <c r="A9" s="148" t="s">
        <v>261</v>
      </c>
      <c r="B9" s="165">
        <v>36</v>
      </c>
      <c r="C9" s="150">
        <v>0.35088806</v>
      </c>
    </row>
    <row r="10" spans="1:3" ht="17" customHeight="1" x14ac:dyDescent="0.35">
      <c r="A10" s="184" t="s">
        <v>262</v>
      </c>
      <c r="B10" s="185">
        <v>16</v>
      </c>
      <c r="C10" s="191">
        <v>0.15454418</v>
      </c>
    </row>
    <row r="11" spans="1:3" ht="17" customHeight="1" x14ac:dyDescent="0.35">
      <c r="A11" s="186" t="s">
        <v>185</v>
      </c>
      <c r="B11" s="187">
        <v>107</v>
      </c>
      <c r="C11" s="192">
        <v>1</v>
      </c>
    </row>
    <row r="13" spans="1:3" ht="14" customHeight="1" x14ac:dyDescent="0.25">
      <c r="A13" s="145" t="s">
        <v>176</v>
      </c>
    </row>
    <row r="14" spans="1:3" ht="48" customHeight="1" x14ac:dyDescent="0.35">
      <c r="A14" s="230" t="s">
        <v>451</v>
      </c>
      <c r="B14" s="230"/>
      <c r="C14" s="230"/>
    </row>
    <row r="15" spans="1:3" ht="17" customHeight="1" x14ac:dyDescent="0.35">
      <c r="A15" s="162"/>
      <c r="B15" s="231">
        <v>2020</v>
      </c>
      <c r="C15" s="231"/>
    </row>
    <row r="16" spans="1:3" ht="17" customHeight="1" x14ac:dyDescent="0.35">
      <c r="A16" s="162"/>
      <c r="B16" s="183" t="s">
        <v>174</v>
      </c>
      <c r="C16" s="183" t="s">
        <v>175</v>
      </c>
    </row>
    <row r="17" spans="1:3" ht="17" customHeight="1" x14ac:dyDescent="0.35">
      <c r="A17" s="148" t="s">
        <v>258</v>
      </c>
      <c r="B17" s="165">
        <v>4</v>
      </c>
      <c r="C17" s="150">
        <v>3.545744E-2</v>
      </c>
    </row>
    <row r="18" spans="1:3" ht="17" customHeight="1" x14ac:dyDescent="0.35">
      <c r="A18" s="148" t="s">
        <v>259</v>
      </c>
      <c r="B18" s="165">
        <v>14</v>
      </c>
      <c r="C18" s="150">
        <v>0.12234615</v>
      </c>
    </row>
    <row r="19" spans="1:3" ht="17" customHeight="1" x14ac:dyDescent="0.35">
      <c r="A19" s="148" t="s">
        <v>260</v>
      </c>
      <c r="B19" s="165">
        <v>43</v>
      </c>
      <c r="C19" s="150">
        <v>0.39302937999999998</v>
      </c>
    </row>
    <row r="20" spans="1:3" ht="17" customHeight="1" x14ac:dyDescent="0.35">
      <c r="A20" s="148" t="s">
        <v>261</v>
      </c>
      <c r="B20" s="165">
        <v>26</v>
      </c>
      <c r="C20" s="150">
        <v>0.25501789000000002</v>
      </c>
    </row>
    <row r="21" spans="1:3" ht="17" customHeight="1" x14ac:dyDescent="0.35">
      <c r="A21" s="184" t="s">
        <v>262</v>
      </c>
      <c r="B21" s="185">
        <v>20</v>
      </c>
      <c r="C21" s="191">
        <v>0.19414913</v>
      </c>
    </row>
    <row r="22" spans="1:3" ht="17" customHeight="1" x14ac:dyDescent="0.35">
      <c r="A22" s="186" t="s">
        <v>185</v>
      </c>
      <c r="B22" s="187">
        <v>107</v>
      </c>
      <c r="C22" s="192">
        <v>1</v>
      </c>
    </row>
    <row r="24" spans="1:3" ht="14" customHeight="1" x14ac:dyDescent="0.25">
      <c r="A24" s="145" t="s">
        <v>176</v>
      </c>
    </row>
    <row r="25" spans="1:3" ht="48" customHeight="1" x14ac:dyDescent="0.35">
      <c r="A25" s="230" t="s">
        <v>452</v>
      </c>
      <c r="B25" s="230"/>
      <c r="C25" s="230"/>
    </row>
    <row r="26" spans="1:3" ht="17" customHeight="1" x14ac:dyDescent="0.35">
      <c r="A26" s="162"/>
      <c r="B26" s="231">
        <v>2020</v>
      </c>
      <c r="C26" s="231"/>
    </row>
    <row r="27" spans="1:3" ht="17" customHeight="1" x14ac:dyDescent="0.35">
      <c r="A27" s="162"/>
      <c r="B27" s="183" t="s">
        <v>174</v>
      </c>
      <c r="C27" s="183" t="s">
        <v>175</v>
      </c>
    </row>
    <row r="28" spans="1:3" ht="17" customHeight="1" x14ac:dyDescent="0.35">
      <c r="A28" s="148" t="s">
        <v>453</v>
      </c>
      <c r="B28" s="165">
        <v>77</v>
      </c>
      <c r="C28" s="150">
        <v>0.71372309</v>
      </c>
    </row>
    <row r="29" spans="1:3" ht="17" customHeight="1" x14ac:dyDescent="0.35">
      <c r="A29" s="148" t="s">
        <v>454</v>
      </c>
      <c r="B29" s="165">
        <v>36</v>
      </c>
      <c r="C29" s="150">
        <v>0.33653184000000003</v>
      </c>
    </row>
    <row r="30" spans="1:3" ht="17" customHeight="1" x14ac:dyDescent="0.35">
      <c r="A30" s="148" t="s">
        <v>455</v>
      </c>
      <c r="B30" s="165">
        <v>17</v>
      </c>
      <c r="C30" s="150">
        <v>0.16475943000000001</v>
      </c>
    </row>
    <row r="31" spans="1:3" ht="17" customHeight="1" x14ac:dyDescent="0.35">
      <c r="A31" s="148" t="s">
        <v>456</v>
      </c>
      <c r="B31" s="165">
        <v>14</v>
      </c>
      <c r="C31" s="150">
        <v>0.14353890999999999</v>
      </c>
    </row>
    <row r="32" spans="1:3" ht="17" customHeight="1" x14ac:dyDescent="0.35">
      <c r="A32" s="148" t="s">
        <v>457</v>
      </c>
      <c r="B32" s="165">
        <v>70</v>
      </c>
      <c r="C32" s="150">
        <v>0.65826258999999998</v>
      </c>
    </row>
    <row r="33" spans="1:3" ht="17" customHeight="1" x14ac:dyDescent="0.35">
      <c r="A33" s="148" t="s">
        <v>458</v>
      </c>
      <c r="B33" s="165">
        <v>48</v>
      </c>
      <c r="C33" s="150">
        <v>0.45855804</v>
      </c>
    </row>
    <row r="34" spans="1:3" ht="17" customHeight="1" x14ac:dyDescent="0.35">
      <c r="A34" s="148" t="s">
        <v>459</v>
      </c>
      <c r="B34" s="165">
        <v>16</v>
      </c>
      <c r="C34" s="150">
        <v>0.14785870000000001</v>
      </c>
    </row>
    <row r="35" spans="1:3" ht="17" customHeight="1" x14ac:dyDescent="0.35">
      <c r="A35" s="184" t="s">
        <v>128</v>
      </c>
      <c r="B35" s="185">
        <v>5</v>
      </c>
      <c r="C35" s="191">
        <v>4.9743200000000001E-2</v>
      </c>
    </row>
    <row r="36" spans="1:3" ht="17" customHeight="1" x14ac:dyDescent="0.35">
      <c r="A36" s="186" t="s">
        <v>185</v>
      </c>
      <c r="B36" s="187">
        <v>106</v>
      </c>
      <c r="C36" s="188" t="s">
        <v>184</v>
      </c>
    </row>
    <row r="38" spans="1:3" ht="14" customHeight="1" x14ac:dyDescent="0.25">
      <c r="A38" s="145" t="s">
        <v>176</v>
      </c>
    </row>
    <row r="39" spans="1:3" ht="48" customHeight="1" x14ac:dyDescent="0.35">
      <c r="A39" s="230" t="s">
        <v>460</v>
      </c>
      <c r="B39" s="230"/>
      <c r="C39" s="230"/>
    </row>
    <row r="40" spans="1:3" ht="17" customHeight="1" x14ac:dyDescent="0.35">
      <c r="A40" s="162"/>
      <c r="B40" s="231">
        <v>2020</v>
      </c>
      <c r="C40" s="231"/>
    </row>
    <row r="41" spans="1:3" ht="17" customHeight="1" x14ac:dyDescent="0.35">
      <c r="A41" s="162"/>
      <c r="B41" s="183" t="s">
        <v>174</v>
      </c>
      <c r="C41" s="183" t="s">
        <v>175</v>
      </c>
    </row>
    <row r="42" spans="1:3" ht="17" customHeight="1" x14ac:dyDescent="0.35">
      <c r="A42" s="148" t="s">
        <v>461</v>
      </c>
      <c r="B42" s="165">
        <v>70</v>
      </c>
      <c r="C42" s="150">
        <v>0.64376979000000001</v>
      </c>
    </row>
    <row r="43" spans="1:3" ht="17" customHeight="1" x14ac:dyDescent="0.35">
      <c r="A43" s="148" t="s">
        <v>462</v>
      </c>
      <c r="B43" s="165">
        <v>25</v>
      </c>
      <c r="C43" s="150">
        <v>0.23131692000000001</v>
      </c>
    </row>
    <row r="44" spans="1:3" ht="17" customHeight="1" x14ac:dyDescent="0.35">
      <c r="A44" s="148" t="s">
        <v>463</v>
      </c>
      <c r="B44" s="165">
        <v>28</v>
      </c>
      <c r="C44" s="150">
        <v>0.25795240000000003</v>
      </c>
    </row>
    <row r="45" spans="1:3" ht="35" customHeight="1" x14ac:dyDescent="0.35">
      <c r="A45" s="148" t="s">
        <v>464</v>
      </c>
      <c r="B45" s="165">
        <v>31</v>
      </c>
      <c r="C45" s="150">
        <v>0.28454828999999998</v>
      </c>
    </row>
    <row r="46" spans="1:3" ht="17" customHeight="1" x14ac:dyDescent="0.35">
      <c r="A46" s="148" t="s">
        <v>465</v>
      </c>
      <c r="B46" s="165">
        <v>6</v>
      </c>
      <c r="C46" s="150">
        <v>5.130825E-2</v>
      </c>
    </row>
    <row r="47" spans="1:3" ht="17" customHeight="1" x14ac:dyDescent="0.35">
      <c r="A47" s="148" t="s">
        <v>466</v>
      </c>
      <c r="B47" s="165">
        <v>39</v>
      </c>
      <c r="C47" s="150">
        <v>0.36406758</v>
      </c>
    </row>
    <row r="48" spans="1:3" ht="17" customHeight="1" x14ac:dyDescent="0.35">
      <c r="A48" s="148" t="s">
        <v>467</v>
      </c>
      <c r="B48" s="165">
        <v>28</v>
      </c>
      <c r="C48" s="150">
        <v>0.26657690000000001</v>
      </c>
    </row>
    <row r="49" spans="1:3" ht="17" customHeight="1" x14ac:dyDescent="0.35">
      <c r="A49" s="148" t="s">
        <v>468</v>
      </c>
      <c r="B49" s="165">
        <v>39</v>
      </c>
      <c r="C49" s="150">
        <v>0.38229039999999997</v>
      </c>
    </row>
    <row r="50" spans="1:3" ht="17" customHeight="1" x14ac:dyDescent="0.35">
      <c r="A50" s="184" t="s">
        <v>128</v>
      </c>
      <c r="B50" s="185">
        <v>5</v>
      </c>
      <c r="C50" s="191">
        <v>4.8819349999999997E-2</v>
      </c>
    </row>
    <row r="51" spans="1:3" ht="17" customHeight="1" x14ac:dyDescent="0.35">
      <c r="A51" s="186" t="s">
        <v>185</v>
      </c>
      <c r="B51" s="187">
        <v>107</v>
      </c>
      <c r="C51" s="188" t="s">
        <v>184</v>
      </c>
    </row>
    <row r="53" spans="1:3" ht="14" customHeight="1" x14ac:dyDescent="0.25">
      <c r="A53" s="145" t="s">
        <v>176</v>
      </c>
    </row>
    <row r="54" spans="1:3" ht="48" customHeight="1" x14ac:dyDescent="0.35">
      <c r="A54" s="230" t="s">
        <v>469</v>
      </c>
      <c r="B54" s="230"/>
      <c r="C54" s="230"/>
    </row>
    <row r="55" spans="1:3" ht="17" customHeight="1" x14ac:dyDescent="0.35">
      <c r="A55" s="162"/>
      <c r="B55" s="231">
        <v>2020</v>
      </c>
      <c r="C55" s="231"/>
    </row>
    <row r="56" spans="1:3" ht="17" customHeight="1" x14ac:dyDescent="0.35">
      <c r="A56" s="162"/>
      <c r="B56" s="183" t="s">
        <v>174</v>
      </c>
      <c r="C56" s="183" t="s">
        <v>175</v>
      </c>
    </row>
    <row r="57" spans="1:3" ht="17" customHeight="1" x14ac:dyDescent="0.35">
      <c r="A57" s="148" t="s">
        <v>258</v>
      </c>
      <c r="B57" s="165">
        <v>14</v>
      </c>
      <c r="C57" s="150">
        <v>0.14150513000000001</v>
      </c>
    </row>
    <row r="58" spans="1:3" ht="17" customHeight="1" x14ac:dyDescent="0.35">
      <c r="A58" s="148" t="s">
        <v>259</v>
      </c>
      <c r="B58" s="165">
        <v>41</v>
      </c>
      <c r="C58" s="150">
        <v>0.39859800000000001</v>
      </c>
    </row>
    <row r="59" spans="1:3" ht="17" customHeight="1" x14ac:dyDescent="0.35">
      <c r="A59" s="148" t="s">
        <v>260</v>
      </c>
      <c r="B59" s="165">
        <v>24</v>
      </c>
      <c r="C59" s="150">
        <v>0.22039384000000001</v>
      </c>
    </row>
    <row r="60" spans="1:3" ht="17" customHeight="1" x14ac:dyDescent="0.35">
      <c r="A60" s="148" t="s">
        <v>261</v>
      </c>
      <c r="B60" s="165">
        <v>12</v>
      </c>
      <c r="C60" s="150">
        <v>0.11775223</v>
      </c>
    </row>
    <row r="61" spans="1:3" ht="17" customHeight="1" x14ac:dyDescent="0.35">
      <c r="A61" s="184" t="s">
        <v>262</v>
      </c>
      <c r="B61" s="185">
        <v>13</v>
      </c>
      <c r="C61" s="191">
        <v>0.12175080000000001</v>
      </c>
    </row>
    <row r="62" spans="1:3" ht="17" customHeight="1" x14ac:dyDescent="0.35">
      <c r="A62" s="186" t="s">
        <v>185</v>
      </c>
      <c r="B62" s="187">
        <v>104</v>
      </c>
      <c r="C62" s="192">
        <v>1</v>
      </c>
    </row>
    <row r="64" spans="1:3" ht="14" customHeight="1" x14ac:dyDescent="0.25">
      <c r="A64" s="145" t="s">
        <v>176</v>
      </c>
    </row>
    <row r="65" spans="1:3" ht="48" customHeight="1" x14ac:dyDescent="0.35">
      <c r="A65" s="230" t="s">
        <v>470</v>
      </c>
      <c r="B65" s="230"/>
      <c r="C65" s="230"/>
    </row>
    <row r="66" spans="1:3" ht="17" customHeight="1" x14ac:dyDescent="0.35">
      <c r="A66" s="162"/>
      <c r="B66" s="231">
        <v>2020</v>
      </c>
      <c r="C66" s="231"/>
    </row>
    <row r="67" spans="1:3" ht="17" customHeight="1" x14ac:dyDescent="0.35">
      <c r="A67" s="162"/>
      <c r="B67" s="183" t="s">
        <v>174</v>
      </c>
      <c r="C67" s="183" t="s">
        <v>175</v>
      </c>
    </row>
    <row r="68" spans="1:3" ht="17" customHeight="1" x14ac:dyDescent="0.35">
      <c r="A68" s="148" t="s">
        <v>258</v>
      </c>
      <c r="B68" s="165">
        <v>26</v>
      </c>
      <c r="C68" s="150">
        <v>0.25454391999999998</v>
      </c>
    </row>
    <row r="69" spans="1:3" ht="17" customHeight="1" x14ac:dyDescent="0.35">
      <c r="A69" s="148" t="s">
        <v>259</v>
      </c>
      <c r="B69" s="165">
        <v>41</v>
      </c>
      <c r="C69" s="150">
        <v>0.39432613</v>
      </c>
    </row>
    <row r="70" spans="1:3" ht="17" customHeight="1" x14ac:dyDescent="0.35">
      <c r="A70" s="148" t="s">
        <v>260</v>
      </c>
      <c r="B70" s="165">
        <v>19</v>
      </c>
      <c r="C70" s="150">
        <v>0.17639812999999999</v>
      </c>
    </row>
    <row r="71" spans="1:3" ht="17" customHeight="1" x14ac:dyDescent="0.35">
      <c r="A71" s="148" t="s">
        <v>261</v>
      </c>
      <c r="B71" s="165">
        <v>10</v>
      </c>
      <c r="C71" s="150">
        <v>0.10082368999999999</v>
      </c>
    </row>
    <row r="72" spans="1:3" ht="17" customHeight="1" x14ac:dyDescent="0.35">
      <c r="A72" s="184" t="s">
        <v>262</v>
      </c>
      <c r="B72" s="185">
        <v>8</v>
      </c>
      <c r="C72" s="191">
        <v>7.3908130000000002E-2</v>
      </c>
    </row>
    <row r="73" spans="1:3" ht="17" customHeight="1" x14ac:dyDescent="0.35">
      <c r="A73" s="186" t="s">
        <v>185</v>
      </c>
      <c r="B73" s="187">
        <v>104</v>
      </c>
      <c r="C73" s="192">
        <v>1</v>
      </c>
    </row>
    <row r="75" spans="1:3" ht="14" customHeight="1" x14ac:dyDescent="0.25">
      <c r="A75" s="145" t="s">
        <v>176</v>
      </c>
    </row>
    <row r="76" spans="1:3" ht="48" customHeight="1" x14ac:dyDescent="0.35">
      <c r="A76" s="230" t="s">
        <v>471</v>
      </c>
      <c r="B76" s="230"/>
      <c r="C76" s="230"/>
    </row>
    <row r="77" spans="1:3" ht="17" customHeight="1" x14ac:dyDescent="0.35">
      <c r="A77" s="162"/>
      <c r="B77" s="231">
        <v>2020</v>
      </c>
      <c r="C77" s="231"/>
    </row>
    <row r="78" spans="1:3" ht="17" customHeight="1" x14ac:dyDescent="0.35">
      <c r="A78" s="162"/>
      <c r="B78" s="183" t="s">
        <v>174</v>
      </c>
      <c r="C78" s="183" t="s">
        <v>175</v>
      </c>
    </row>
    <row r="79" spans="1:3" ht="17" customHeight="1" x14ac:dyDescent="0.35">
      <c r="A79" s="148" t="s">
        <v>258</v>
      </c>
      <c r="B79" s="165">
        <v>34</v>
      </c>
      <c r="C79" s="150">
        <v>0.33943155000000003</v>
      </c>
    </row>
    <row r="80" spans="1:3" ht="17" customHeight="1" x14ac:dyDescent="0.35">
      <c r="A80" s="148" t="s">
        <v>259</v>
      </c>
      <c r="B80" s="165">
        <v>42</v>
      </c>
      <c r="C80" s="150">
        <v>0.40019419000000001</v>
      </c>
    </row>
    <row r="81" spans="1:3" ht="17" customHeight="1" x14ac:dyDescent="0.35">
      <c r="A81" s="148" t="s">
        <v>260</v>
      </c>
      <c r="B81" s="165">
        <v>16</v>
      </c>
      <c r="C81" s="150">
        <v>0.14830270000000001</v>
      </c>
    </row>
    <row r="82" spans="1:3" ht="17" customHeight="1" x14ac:dyDescent="0.35">
      <c r="A82" s="148" t="s">
        <v>261</v>
      </c>
      <c r="B82" s="165">
        <v>7</v>
      </c>
      <c r="C82" s="150">
        <v>6.4982570000000003E-2</v>
      </c>
    </row>
    <row r="83" spans="1:3" ht="17" customHeight="1" x14ac:dyDescent="0.35">
      <c r="A83" s="184" t="s">
        <v>262</v>
      </c>
      <c r="B83" s="185">
        <v>5</v>
      </c>
      <c r="C83" s="191">
        <v>4.7088989999999997E-2</v>
      </c>
    </row>
    <row r="84" spans="1:3" ht="17" customHeight="1" x14ac:dyDescent="0.35">
      <c r="A84" s="186" t="s">
        <v>185</v>
      </c>
      <c r="B84" s="187">
        <v>104</v>
      </c>
      <c r="C84" s="192">
        <v>1</v>
      </c>
    </row>
    <row r="86" spans="1:3" ht="14" customHeight="1" x14ac:dyDescent="0.25">
      <c r="A86" s="145" t="s">
        <v>176</v>
      </c>
    </row>
    <row r="87" spans="1:3" ht="48" customHeight="1" x14ac:dyDescent="0.35">
      <c r="A87" s="230" t="s">
        <v>472</v>
      </c>
      <c r="B87" s="230"/>
      <c r="C87" s="230"/>
    </row>
    <row r="88" spans="1:3" ht="17" customHeight="1" x14ac:dyDescent="0.35">
      <c r="A88" s="162"/>
      <c r="B88" s="231">
        <v>2020</v>
      </c>
      <c r="C88" s="231"/>
    </row>
    <row r="89" spans="1:3" ht="17" customHeight="1" x14ac:dyDescent="0.35">
      <c r="A89" s="162"/>
      <c r="B89" s="183" t="s">
        <v>174</v>
      </c>
      <c r="C89" s="183" t="s">
        <v>175</v>
      </c>
    </row>
    <row r="90" spans="1:3" ht="17" customHeight="1" x14ac:dyDescent="0.35">
      <c r="A90" s="148" t="s">
        <v>473</v>
      </c>
      <c r="B90" s="165">
        <v>31</v>
      </c>
      <c r="C90" s="150">
        <v>0.53686690000000004</v>
      </c>
    </row>
    <row r="91" spans="1:3" ht="35" customHeight="1" x14ac:dyDescent="0.35">
      <c r="A91" s="148" t="s">
        <v>474</v>
      </c>
      <c r="B91" s="165">
        <v>26</v>
      </c>
      <c r="C91" s="150">
        <v>0.46354251000000002</v>
      </c>
    </row>
    <row r="92" spans="1:3" ht="35" customHeight="1" x14ac:dyDescent="0.35">
      <c r="A92" s="148" t="s">
        <v>475</v>
      </c>
      <c r="B92" s="165">
        <v>10</v>
      </c>
      <c r="C92" s="150">
        <v>0.18533943999999999</v>
      </c>
    </row>
    <row r="93" spans="1:3" ht="35" customHeight="1" x14ac:dyDescent="0.35">
      <c r="A93" s="148" t="s">
        <v>476</v>
      </c>
      <c r="B93" s="165">
        <v>18</v>
      </c>
      <c r="C93" s="150">
        <v>0.31066633999999999</v>
      </c>
    </row>
    <row r="94" spans="1:3" ht="17" customHeight="1" x14ac:dyDescent="0.35">
      <c r="A94" s="148" t="s">
        <v>477</v>
      </c>
      <c r="B94" s="165">
        <v>26</v>
      </c>
      <c r="C94" s="150">
        <v>0.44660140999999998</v>
      </c>
    </row>
    <row r="95" spans="1:3" ht="17" customHeight="1" x14ac:dyDescent="0.35">
      <c r="A95" s="184" t="s">
        <v>478</v>
      </c>
      <c r="B95" s="185">
        <v>22</v>
      </c>
      <c r="C95" s="191">
        <v>0.38250191</v>
      </c>
    </row>
    <row r="96" spans="1:3" ht="17" customHeight="1" x14ac:dyDescent="0.35">
      <c r="A96" s="186" t="s">
        <v>185</v>
      </c>
      <c r="B96" s="187">
        <v>58</v>
      </c>
      <c r="C96" s="188" t="s">
        <v>184</v>
      </c>
    </row>
    <row r="98" spans="1:1" ht="16" customHeight="1" x14ac:dyDescent="0.3">
      <c r="A98" s="189" t="s">
        <v>479</v>
      </c>
    </row>
    <row r="99" spans="1:1" ht="16" customHeight="1" x14ac:dyDescent="0.3">
      <c r="A99" s="190" t="s">
        <v>480</v>
      </c>
    </row>
    <row r="100" spans="1:1" ht="16" customHeight="1" x14ac:dyDescent="0.3">
      <c r="A100" s="190" t="s">
        <v>218</v>
      </c>
    </row>
  </sheetData>
  <mergeCells count="16">
    <mergeCell ref="B26:C26"/>
    <mergeCell ref="A3:C3"/>
    <mergeCell ref="B4:C4"/>
    <mergeCell ref="A14:C14"/>
    <mergeCell ref="B15:C15"/>
    <mergeCell ref="A25:C25"/>
    <mergeCell ref="A76:C76"/>
    <mergeCell ref="B77:C77"/>
    <mergeCell ref="A87:C87"/>
    <mergeCell ref="B88:C88"/>
    <mergeCell ref="A39:C39"/>
    <mergeCell ref="B40:C40"/>
    <mergeCell ref="A54:C54"/>
    <mergeCell ref="B55:C55"/>
    <mergeCell ref="A65:C65"/>
    <mergeCell ref="B66:C66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58</vt:i4>
      </vt:variant>
    </vt:vector>
  </HeadingPairs>
  <TitlesOfParts>
    <vt:vector size="78" baseType="lpstr">
      <vt:lpstr>DASHBOARD</vt:lpstr>
      <vt:lpstr>DASHBOARD-Demographics</vt:lpstr>
      <vt:lpstr>DASHBOARD-Trending</vt:lpstr>
      <vt:lpstr>Core Q1-10, 12-38</vt:lpstr>
      <vt:lpstr>Core Perf Q11 Trend</vt:lpstr>
      <vt:lpstr>Core Q1-10, 12-38 Trend</vt:lpstr>
      <vt:lpstr>COVID-19 Bckgrnd Q39, 41-42</vt:lpstr>
      <vt:lpstr>Telework Q40 Trend</vt:lpstr>
      <vt:lpstr>COVID-19 Employee Sup Q43</vt:lpstr>
      <vt:lpstr>COVID-19 Employee Sup Q44-49</vt:lpstr>
      <vt:lpstr>COVID-19 Work Sup Q50</vt:lpstr>
      <vt:lpstr>COVID-19 Work Sup Q51</vt:lpstr>
      <vt:lpstr>COVID-19 Wk Eff Q52-53 56-57</vt:lpstr>
      <vt:lpstr>COVID-19 Wk Eff Q54-55</vt:lpstr>
      <vt:lpstr>Core Work-Life Q58-64 Trend</vt:lpstr>
      <vt:lpstr>COVID-19 Child Care Q65</vt:lpstr>
      <vt:lpstr>COVID-19 Elder Care Q66</vt:lpstr>
      <vt:lpstr>COVID-19 Closures Q67-68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nrTrendLargestDecrease2017</vt:lpstr>
      <vt:lpstr>nrTrendLargestDecrease2018</vt:lpstr>
      <vt:lpstr>nrTrendLargestDecrease2019</vt:lpstr>
      <vt:lpstr>nrTrendLargestIncrease2017</vt:lpstr>
      <vt:lpstr>nrTrendLargestIncrease2018</vt:lpstr>
      <vt:lpstr>nrTrendLargestIncrease2019</vt:lpstr>
      <vt:lpstr>nrTrendNumDecrease2017</vt:lpstr>
      <vt:lpstr>nrTrendNumDecrease2018</vt:lpstr>
      <vt:lpstr>nrTrendNumDecrease2019</vt:lpstr>
      <vt:lpstr>nrTrendNumIncrease2017</vt:lpstr>
      <vt:lpstr>nrTrendNumIncrease2018</vt:lpstr>
      <vt:lpstr>nrTrendNumIncrease2019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OPM FEVS AES Report</dc:title>
  <dc:creator>Westat</dc:creator>
  <cp:lastModifiedBy>Enoch, Tiffany R. EOP/USTR</cp:lastModifiedBy>
  <dcterms:created xsi:type="dcterms:W3CDTF">2019-05-20T15:05:57Z</dcterms:created>
  <dcterms:modified xsi:type="dcterms:W3CDTF">2021-03-03T17:38:35Z</dcterms:modified>
</cp:coreProperties>
</file>